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4c5f4f0fe6fa63c5/Рабочий стол/Работа/СТС/Дивеевский МО/"/>
    </mc:Choice>
  </mc:AlternateContent>
  <xr:revisionPtr revIDLastSave="0" documentId="8_{4E13160B-96A6-487C-BD86-97A0F7D7D84D}" xr6:coauthVersionLast="47" xr6:coauthVersionMax="47" xr10:uidLastSave="{00000000-0000-0000-0000-000000000000}"/>
  <bookViews>
    <workbookView xWindow="-108" yWindow="-108" windowWidth="23256" windowHeight="14616" firstSheet="1" activeTab="1" xr2:uid="{00000000-000D-0000-FFFF-FFFF00000000}"/>
  </bookViews>
  <sheets>
    <sheet name="14.1.ТС УЧ" sheetId="5" state="hidden" r:id="rId1"/>
    <sheet name="П84.1" sheetId="3" r:id="rId2"/>
    <sheet name="П84" sheetId="4" state="hidden" r:id="rId3"/>
    <sheet name="СПРАВОЧ" sheetId="6" state="hidden" r:id="rId4"/>
  </sheets>
  <externalReferences>
    <externalReference r:id="rId5"/>
    <externalReference r:id="rId6"/>
    <externalReference r:id="rId7"/>
  </externalReferences>
  <definedNames>
    <definedName name="Smeny">'[1]Экспресс потенциал'!$M$32:$M$33</definedName>
    <definedName name="TipyExpress">'[1]Экспресс потенциал'!$B$5:$B$27</definedName>
    <definedName name="РегионыСписок">[1]Климатология2019!$B$5:$B$94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5" i="4" l="1"/>
  <c r="L545" i="4" s="1"/>
  <c r="H432" i="4"/>
  <c r="H430" i="4"/>
  <c r="L430" i="4" s="1"/>
  <c r="H431" i="4"/>
  <c r="H425" i="4"/>
  <c r="H426" i="4"/>
  <c r="H427" i="4"/>
  <c r="H428" i="4"/>
  <c r="H389" i="4"/>
  <c r="H387" i="4"/>
  <c r="H358" i="4"/>
  <c r="L358" i="4" s="1"/>
  <c r="H352" i="4"/>
  <c r="C16" i="4"/>
  <c r="D16" i="4"/>
  <c r="E16" i="4"/>
  <c r="F16" i="4"/>
  <c r="G16" i="4"/>
  <c r="H16" i="4"/>
  <c r="L16" i="4" s="1"/>
  <c r="I16" i="4"/>
  <c r="J16" i="4"/>
  <c r="K16" i="4"/>
  <c r="O16" i="4" s="1"/>
  <c r="P16" i="4" s="1"/>
  <c r="C17" i="4"/>
  <c r="D17" i="4"/>
  <c r="E17" i="4"/>
  <c r="F17" i="4"/>
  <c r="G17" i="4"/>
  <c r="H17" i="4"/>
  <c r="L17" i="4" s="1"/>
  <c r="I17" i="4"/>
  <c r="K17" i="4" s="1"/>
  <c r="J17" i="4"/>
  <c r="O17" i="4"/>
  <c r="P17" i="4"/>
  <c r="C18" i="4"/>
  <c r="D18" i="4"/>
  <c r="E18" i="4"/>
  <c r="F18" i="4"/>
  <c r="H18" i="4"/>
  <c r="L18" i="4" s="1"/>
  <c r="Q18" i="4"/>
  <c r="C19" i="4"/>
  <c r="D19" i="4"/>
  <c r="E19" i="4"/>
  <c r="F19" i="4"/>
  <c r="G19" i="4"/>
  <c r="H19" i="4"/>
  <c r="L19" i="4" s="1"/>
  <c r="I19" i="4"/>
  <c r="J19" i="4"/>
  <c r="K19" i="4"/>
  <c r="O19" i="4" s="1"/>
  <c r="P19" i="4"/>
  <c r="Q19" i="4"/>
  <c r="C20" i="4"/>
  <c r="D20" i="4"/>
  <c r="E20" i="4"/>
  <c r="F20" i="4"/>
  <c r="C21" i="4"/>
  <c r="D21" i="4"/>
  <c r="E21" i="4"/>
  <c r="F21" i="4"/>
  <c r="C22" i="4"/>
  <c r="D22" i="4"/>
  <c r="E22" i="4"/>
  <c r="F22" i="4"/>
  <c r="G22" i="4"/>
  <c r="H22" i="4"/>
  <c r="L22" i="4" s="1"/>
  <c r="I22" i="4"/>
  <c r="J22" i="4"/>
  <c r="K22" i="4"/>
  <c r="O22" i="4" s="1"/>
  <c r="P22" i="4"/>
  <c r="Q22" i="4"/>
  <c r="C23" i="4"/>
  <c r="D23" i="4"/>
  <c r="E23" i="4"/>
  <c r="F23" i="4"/>
  <c r="J23" i="4"/>
  <c r="Q23" i="4"/>
  <c r="C24" i="4"/>
  <c r="D24" i="4"/>
  <c r="E24" i="4"/>
  <c r="F24" i="4"/>
  <c r="C25" i="4"/>
  <c r="D25" i="4"/>
  <c r="E25" i="4"/>
  <c r="F25" i="4"/>
  <c r="G25" i="4"/>
  <c r="H25" i="4"/>
  <c r="L25" i="4" s="1"/>
  <c r="N25" i="4" s="1"/>
  <c r="M25" i="4" s="1"/>
  <c r="R25" i="4" s="1"/>
  <c r="I25" i="4"/>
  <c r="K25" i="4" s="1"/>
  <c r="O25" i="4" s="1"/>
  <c r="J25" i="4"/>
  <c r="P25" i="4"/>
  <c r="Q25" i="4"/>
  <c r="C26" i="4"/>
  <c r="D26" i="4"/>
  <c r="E26" i="4"/>
  <c r="F26" i="4"/>
  <c r="H26" i="4"/>
  <c r="C27" i="4"/>
  <c r="D27" i="4"/>
  <c r="E27" i="4"/>
  <c r="F27" i="4"/>
  <c r="H27" i="4"/>
  <c r="L27" i="4" s="1"/>
  <c r="Q27" i="4"/>
  <c r="C28" i="4"/>
  <c r="D28" i="4"/>
  <c r="E28" i="4"/>
  <c r="F28" i="4"/>
  <c r="G28" i="4"/>
  <c r="H28" i="4"/>
  <c r="L28" i="4" s="1"/>
  <c r="I28" i="4"/>
  <c r="K28" i="4" s="1"/>
  <c r="J28" i="4"/>
  <c r="Q28" i="4"/>
  <c r="C29" i="4"/>
  <c r="D29" i="4"/>
  <c r="E29" i="4"/>
  <c r="F29" i="4"/>
  <c r="G29" i="4"/>
  <c r="H29" i="4"/>
  <c r="L29" i="4" s="1"/>
  <c r="I29" i="4"/>
  <c r="K29" i="4" s="1"/>
  <c r="Q29" i="4"/>
  <c r="C30" i="4"/>
  <c r="D30" i="4"/>
  <c r="E30" i="4"/>
  <c r="F30" i="4"/>
  <c r="Q30" i="4"/>
  <c r="C31" i="4"/>
  <c r="D31" i="4"/>
  <c r="E31" i="4"/>
  <c r="F31" i="4"/>
  <c r="G31" i="4"/>
  <c r="H31" i="4"/>
  <c r="L31" i="4" s="1"/>
  <c r="N31" i="4" s="1"/>
  <c r="M31" i="4" s="1"/>
  <c r="R31" i="4" s="1"/>
  <c r="I31" i="4"/>
  <c r="J31" i="4"/>
  <c r="K31" i="4"/>
  <c r="O31" i="4" s="1"/>
  <c r="P31" i="4" s="1"/>
  <c r="Q31" i="4"/>
  <c r="C32" i="4"/>
  <c r="D32" i="4"/>
  <c r="E32" i="4"/>
  <c r="F32" i="4"/>
  <c r="G32" i="4"/>
  <c r="I32" i="4"/>
  <c r="K32" i="4" s="1"/>
  <c r="J32" i="4"/>
  <c r="Q32" i="4"/>
  <c r="C33" i="4"/>
  <c r="D33" i="4"/>
  <c r="E33" i="4"/>
  <c r="F33" i="4"/>
  <c r="Q33" i="4"/>
  <c r="C34" i="4"/>
  <c r="D34" i="4"/>
  <c r="E34" i="4"/>
  <c r="F34" i="4"/>
  <c r="G34" i="4"/>
  <c r="H34" i="4"/>
  <c r="L34" i="4" s="1"/>
  <c r="I34" i="4"/>
  <c r="K34" i="4" s="1"/>
  <c r="O34" i="4" s="1"/>
  <c r="P34" i="4" s="1"/>
  <c r="J34" i="4"/>
  <c r="Q34" i="4"/>
  <c r="C35" i="4"/>
  <c r="D35" i="4"/>
  <c r="E35" i="4"/>
  <c r="F35" i="4"/>
  <c r="G35" i="4"/>
  <c r="H35" i="4"/>
  <c r="L35" i="4" s="1"/>
  <c r="I35" i="4"/>
  <c r="K35" i="4" s="1"/>
  <c r="J35" i="4"/>
  <c r="Q35" i="4"/>
  <c r="C36" i="4"/>
  <c r="D36" i="4"/>
  <c r="E36" i="4"/>
  <c r="F36" i="4"/>
  <c r="H36" i="4"/>
  <c r="L36" i="4" s="1"/>
  <c r="I36" i="4"/>
  <c r="K36" i="4"/>
  <c r="C37" i="4"/>
  <c r="D37" i="4"/>
  <c r="E37" i="4"/>
  <c r="F37" i="4"/>
  <c r="G37" i="4"/>
  <c r="H37" i="4"/>
  <c r="L37" i="4" s="1"/>
  <c r="I37" i="4"/>
  <c r="K37" i="4" s="1"/>
  <c r="O37" i="4" s="1"/>
  <c r="P37" i="4" s="1"/>
  <c r="J37" i="4"/>
  <c r="Q37" i="4"/>
  <c r="C38" i="4"/>
  <c r="D38" i="4"/>
  <c r="E38" i="4"/>
  <c r="F38" i="4"/>
  <c r="G38" i="4"/>
  <c r="I38" i="4"/>
  <c r="K38" i="4" s="1"/>
  <c r="Q38" i="4"/>
  <c r="C39" i="4"/>
  <c r="D39" i="4"/>
  <c r="E39" i="4"/>
  <c r="F39" i="4"/>
  <c r="H39" i="4"/>
  <c r="L39" i="4" s="1"/>
  <c r="Q39" i="4"/>
  <c r="C40" i="4"/>
  <c r="D40" i="4"/>
  <c r="E40" i="4"/>
  <c r="F40" i="4"/>
  <c r="G40" i="4"/>
  <c r="H40" i="4"/>
  <c r="L40" i="4" s="1"/>
  <c r="I40" i="4"/>
  <c r="K40" i="4" s="1"/>
  <c r="O40" i="4" s="1"/>
  <c r="J40" i="4"/>
  <c r="P40" i="4"/>
  <c r="Q40" i="4"/>
  <c r="C41" i="4"/>
  <c r="D41" i="4"/>
  <c r="E41" i="4"/>
  <c r="F41" i="4"/>
  <c r="G41" i="4"/>
  <c r="H41" i="4"/>
  <c r="J41" i="4"/>
  <c r="Q41" i="4"/>
  <c r="C42" i="4"/>
  <c r="D42" i="4"/>
  <c r="E42" i="4"/>
  <c r="F42" i="4"/>
  <c r="C43" i="4"/>
  <c r="D43" i="4"/>
  <c r="E43" i="4"/>
  <c r="F43" i="4"/>
  <c r="G43" i="4"/>
  <c r="H43" i="4"/>
  <c r="L43" i="4" s="1"/>
  <c r="I43" i="4"/>
  <c r="J43" i="4"/>
  <c r="K43" i="4"/>
  <c r="O43" i="4" s="1"/>
  <c r="P43" i="4"/>
  <c r="Q43" i="4"/>
  <c r="C44" i="4"/>
  <c r="D44" i="4"/>
  <c r="E44" i="4"/>
  <c r="F44" i="4"/>
  <c r="G44" i="4"/>
  <c r="Q44" i="4"/>
  <c r="C45" i="4"/>
  <c r="D45" i="4"/>
  <c r="E45" i="4"/>
  <c r="F45" i="4"/>
  <c r="H45" i="4"/>
  <c r="L45" i="4" s="1"/>
  <c r="Q45" i="4"/>
  <c r="C46" i="4"/>
  <c r="D46" i="4"/>
  <c r="E46" i="4"/>
  <c r="F46" i="4"/>
  <c r="G46" i="4"/>
  <c r="H46" i="4"/>
  <c r="I46" i="4"/>
  <c r="J46" i="4"/>
  <c r="K46" i="4"/>
  <c r="O46" i="4" s="1"/>
  <c r="P46" i="4"/>
  <c r="Q46" i="4"/>
  <c r="C47" i="4"/>
  <c r="D47" i="4"/>
  <c r="E47" i="4"/>
  <c r="F47" i="4"/>
  <c r="I47" i="4"/>
  <c r="K47" i="4" s="1"/>
  <c r="J47" i="4"/>
  <c r="C48" i="4"/>
  <c r="D48" i="4"/>
  <c r="E48" i="4"/>
  <c r="F48" i="4"/>
  <c r="C49" i="4"/>
  <c r="D49" i="4"/>
  <c r="E49" i="4"/>
  <c r="F49" i="4"/>
  <c r="G49" i="4"/>
  <c r="H49" i="4"/>
  <c r="L49" i="4" s="1"/>
  <c r="I49" i="4"/>
  <c r="J49" i="4"/>
  <c r="K49" i="4"/>
  <c r="O49" i="4" s="1"/>
  <c r="P49" i="4" s="1"/>
  <c r="Q49" i="4"/>
  <c r="C50" i="4"/>
  <c r="D50" i="4"/>
  <c r="E50" i="4"/>
  <c r="F50" i="4"/>
  <c r="I50" i="4"/>
  <c r="K50" i="4" s="1"/>
  <c r="Q50" i="4"/>
  <c r="C51" i="4"/>
  <c r="D51" i="4"/>
  <c r="E51" i="4"/>
  <c r="F51" i="4"/>
  <c r="C52" i="4"/>
  <c r="D52" i="4"/>
  <c r="E52" i="4"/>
  <c r="F52" i="4"/>
  <c r="G52" i="4"/>
  <c r="H52" i="4"/>
  <c r="L52" i="4" s="1"/>
  <c r="N52" i="4" s="1"/>
  <c r="M52" i="4" s="1"/>
  <c r="R52" i="4" s="1"/>
  <c r="I52" i="4"/>
  <c r="J52" i="4"/>
  <c r="K52" i="4"/>
  <c r="O52" i="4" s="1"/>
  <c r="P52" i="4" s="1"/>
  <c r="Q52" i="4"/>
  <c r="C53" i="4"/>
  <c r="D53" i="4"/>
  <c r="E53" i="4"/>
  <c r="F53" i="4"/>
  <c r="G53" i="4"/>
  <c r="H53" i="4"/>
  <c r="L53" i="4" s="1"/>
  <c r="I53" i="4"/>
  <c r="K53" i="4" s="1"/>
  <c r="J53" i="4"/>
  <c r="Q53" i="4"/>
  <c r="C54" i="4"/>
  <c r="D54" i="4"/>
  <c r="E54" i="4"/>
  <c r="F54" i="4"/>
  <c r="H54" i="4"/>
  <c r="L54" i="4" s="1"/>
  <c r="I54" i="4"/>
  <c r="K54" i="4" s="1"/>
  <c r="Q54" i="4"/>
  <c r="C55" i="4"/>
  <c r="D55" i="4"/>
  <c r="E55" i="4"/>
  <c r="F55" i="4"/>
  <c r="G55" i="4"/>
  <c r="H55" i="4"/>
  <c r="L55" i="4" s="1"/>
  <c r="I55" i="4"/>
  <c r="K55" i="4" s="1"/>
  <c r="O55" i="4" s="1"/>
  <c r="P55" i="4" s="1"/>
  <c r="J55" i="4"/>
  <c r="Q55" i="4"/>
  <c r="C56" i="4"/>
  <c r="D56" i="4"/>
  <c r="E56" i="4"/>
  <c r="F56" i="4"/>
  <c r="Q56" i="4"/>
  <c r="C57" i="4"/>
  <c r="D57" i="4"/>
  <c r="E57" i="4"/>
  <c r="F57" i="4"/>
  <c r="H57" i="4"/>
  <c r="C58" i="4"/>
  <c r="D58" i="4"/>
  <c r="E58" i="4"/>
  <c r="F58" i="4"/>
  <c r="G58" i="4"/>
  <c r="H58" i="4"/>
  <c r="L58" i="4" s="1"/>
  <c r="I58" i="4"/>
  <c r="K58" i="4" s="1"/>
  <c r="O58" i="4" s="1"/>
  <c r="J58" i="4"/>
  <c r="P58" i="4"/>
  <c r="Q58" i="4"/>
  <c r="C59" i="4"/>
  <c r="D59" i="4"/>
  <c r="E59" i="4"/>
  <c r="F59" i="4"/>
  <c r="G59" i="4"/>
  <c r="J59" i="4"/>
  <c r="Q59" i="4"/>
  <c r="C60" i="4"/>
  <c r="D60" i="4"/>
  <c r="E60" i="4"/>
  <c r="F60" i="4"/>
  <c r="C61" i="4"/>
  <c r="D61" i="4"/>
  <c r="E61" i="4"/>
  <c r="F61" i="4"/>
  <c r="G61" i="4"/>
  <c r="H61" i="4"/>
  <c r="I61" i="4"/>
  <c r="K61" i="4" s="1"/>
  <c r="O61" i="4" s="1"/>
  <c r="P61" i="4" s="1"/>
  <c r="J61" i="4"/>
  <c r="Q61" i="4"/>
  <c r="C62" i="4"/>
  <c r="D62" i="4"/>
  <c r="E62" i="4"/>
  <c r="F62" i="4"/>
  <c r="G62" i="4"/>
  <c r="H62" i="4"/>
  <c r="L62" i="4" s="1"/>
  <c r="I62" i="4"/>
  <c r="K62" i="4" s="1"/>
  <c r="Q62" i="4"/>
  <c r="C63" i="4"/>
  <c r="D63" i="4"/>
  <c r="E63" i="4"/>
  <c r="F63" i="4"/>
  <c r="H63" i="4"/>
  <c r="C64" i="4"/>
  <c r="D64" i="4"/>
  <c r="E64" i="4"/>
  <c r="F64" i="4"/>
  <c r="G64" i="4"/>
  <c r="H64" i="4"/>
  <c r="L64" i="4" s="1"/>
  <c r="I64" i="4"/>
  <c r="J64" i="4"/>
  <c r="K64" i="4"/>
  <c r="O64" i="4" s="1"/>
  <c r="P64" i="4" s="1"/>
  <c r="Q64" i="4"/>
  <c r="C65" i="4"/>
  <c r="D65" i="4"/>
  <c r="E65" i="4"/>
  <c r="F65" i="4"/>
  <c r="C66" i="4"/>
  <c r="D66" i="4"/>
  <c r="E66" i="4"/>
  <c r="F66" i="4"/>
  <c r="H66" i="4"/>
  <c r="I66" i="4"/>
  <c r="K66" i="4"/>
  <c r="Q66" i="4"/>
  <c r="C67" i="4"/>
  <c r="D67" i="4"/>
  <c r="E67" i="4"/>
  <c r="F67" i="4"/>
  <c r="G67" i="4"/>
  <c r="H67" i="4"/>
  <c r="I67" i="4"/>
  <c r="J67" i="4"/>
  <c r="K67" i="4"/>
  <c r="Q67" i="4"/>
  <c r="C68" i="4"/>
  <c r="D68" i="4"/>
  <c r="E68" i="4"/>
  <c r="F68" i="4"/>
  <c r="G68" i="4"/>
  <c r="I68" i="4"/>
  <c r="K68" i="4" s="1"/>
  <c r="Q68" i="4"/>
  <c r="C69" i="4"/>
  <c r="D69" i="4"/>
  <c r="E69" i="4"/>
  <c r="F69" i="4"/>
  <c r="Q69" i="4"/>
  <c r="C70" i="4"/>
  <c r="D70" i="4"/>
  <c r="E70" i="4"/>
  <c r="F70" i="4"/>
  <c r="G70" i="4"/>
  <c r="H70" i="4"/>
  <c r="L70" i="4" s="1"/>
  <c r="I70" i="4"/>
  <c r="J70" i="4"/>
  <c r="K70" i="4"/>
  <c r="Q70" i="4"/>
  <c r="C71" i="4"/>
  <c r="D71" i="4"/>
  <c r="E71" i="4"/>
  <c r="F71" i="4"/>
  <c r="C72" i="4"/>
  <c r="D72" i="4"/>
  <c r="E72" i="4"/>
  <c r="F72" i="4"/>
  <c r="H72" i="4"/>
  <c r="L72" i="4" s="1"/>
  <c r="I72" i="4"/>
  <c r="K72" i="4"/>
  <c r="Q72" i="4"/>
  <c r="C73" i="4"/>
  <c r="D73" i="4"/>
  <c r="E73" i="4"/>
  <c r="F73" i="4"/>
  <c r="G73" i="4"/>
  <c r="H73" i="4"/>
  <c r="L73" i="4" s="1"/>
  <c r="I73" i="4"/>
  <c r="J73" i="4"/>
  <c r="K73" i="4"/>
  <c r="O73" i="4" s="1"/>
  <c r="P73" i="4" s="1"/>
  <c r="Q73" i="4"/>
  <c r="C74" i="4"/>
  <c r="D74" i="4"/>
  <c r="E74" i="4"/>
  <c r="F74" i="4"/>
  <c r="G74" i="4"/>
  <c r="H74" i="4"/>
  <c r="L74" i="4" s="1"/>
  <c r="I74" i="4"/>
  <c r="K74" i="4" s="1"/>
  <c r="Q74" i="4"/>
  <c r="C75" i="4"/>
  <c r="D75" i="4"/>
  <c r="E75" i="4"/>
  <c r="F75" i="4"/>
  <c r="H75" i="4"/>
  <c r="L75" i="4" s="1"/>
  <c r="Q75" i="4"/>
  <c r="C76" i="4"/>
  <c r="D76" i="4"/>
  <c r="E76" i="4"/>
  <c r="F76" i="4"/>
  <c r="G76" i="4"/>
  <c r="H76" i="4"/>
  <c r="L76" i="4" s="1"/>
  <c r="I76" i="4"/>
  <c r="K76" i="4" s="1"/>
  <c r="J76" i="4"/>
  <c r="Q76" i="4"/>
  <c r="C77" i="4"/>
  <c r="D77" i="4"/>
  <c r="E77" i="4"/>
  <c r="F77" i="4"/>
  <c r="Q77" i="4"/>
  <c r="C78" i="4"/>
  <c r="D78" i="4"/>
  <c r="E78" i="4"/>
  <c r="F78" i="4"/>
  <c r="C79" i="4"/>
  <c r="D79" i="4"/>
  <c r="E79" i="4"/>
  <c r="F79" i="4"/>
  <c r="G79" i="4"/>
  <c r="H79" i="4"/>
  <c r="I79" i="4"/>
  <c r="J79" i="4"/>
  <c r="K79" i="4"/>
  <c r="O79" i="4" s="1"/>
  <c r="P79" i="4"/>
  <c r="Q79" i="4"/>
  <c r="C80" i="4"/>
  <c r="D80" i="4"/>
  <c r="E80" i="4"/>
  <c r="F80" i="4"/>
  <c r="C81" i="4"/>
  <c r="D81" i="4"/>
  <c r="E81" i="4"/>
  <c r="F81" i="4"/>
  <c r="C82" i="4"/>
  <c r="D82" i="4"/>
  <c r="E82" i="4"/>
  <c r="F82" i="4"/>
  <c r="G82" i="4"/>
  <c r="H82" i="4"/>
  <c r="I82" i="4"/>
  <c r="J82" i="4"/>
  <c r="K82" i="4"/>
  <c r="O82" i="4" s="1"/>
  <c r="P82" i="4" s="1"/>
  <c r="Q82" i="4"/>
  <c r="C83" i="4"/>
  <c r="D83" i="4"/>
  <c r="E83" i="4"/>
  <c r="F83" i="4"/>
  <c r="G83" i="4"/>
  <c r="I83" i="4"/>
  <c r="K83" i="4" s="1"/>
  <c r="Q83" i="4"/>
  <c r="C84" i="4"/>
  <c r="D84" i="4"/>
  <c r="E84" i="4"/>
  <c r="F84" i="4"/>
  <c r="H84" i="4"/>
  <c r="L84" i="4" s="1"/>
  <c r="I84" i="4"/>
  <c r="K84" i="4" s="1"/>
  <c r="Q84" i="4"/>
  <c r="C85" i="4"/>
  <c r="D85" i="4"/>
  <c r="E85" i="4"/>
  <c r="F85" i="4"/>
  <c r="G85" i="4"/>
  <c r="H85" i="4"/>
  <c r="L85" i="4" s="1"/>
  <c r="I85" i="4"/>
  <c r="K85" i="4" s="1"/>
  <c r="O85" i="4" s="1"/>
  <c r="P85" i="4" s="1"/>
  <c r="J85" i="4"/>
  <c r="Q85" i="4"/>
  <c r="C86" i="4"/>
  <c r="D86" i="4"/>
  <c r="E86" i="4"/>
  <c r="F86" i="4"/>
  <c r="G86" i="4"/>
  <c r="H86" i="4"/>
  <c r="L86" i="4" s="1"/>
  <c r="I86" i="4"/>
  <c r="K86" i="4" s="1"/>
  <c r="C87" i="4"/>
  <c r="D87" i="4"/>
  <c r="E87" i="4"/>
  <c r="F87" i="4"/>
  <c r="Q87" i="4"/>
  <c r="C88" i="4"/>
  <c r="D88" i="4"/>
  <c r="E88" i="4"/>
  <c r="F88" i="4"/>
  <c r="G88" i="4"/>
  <c r="H88" i="4"/>
  <c r="L88" i="4" s="1"/>
  <c r="I88" i="4"/>
  <c r="J88" i="4"/>
  <c r="K88" i="4"/>
  <c r="Q88" i="4"/>
  <c r="C89" i="4"/>
  <c r="D89" i="4"/>
  <c r="E89" i="4"/>
  <c r="F89" i="4"/>
  <c r="H89" i="4"/>
  <c r="L89" i="4" s="1"/>
  <c r="Q89" i="4"/>
  <c r="C90" i="4"/>
  <c r="D90" i="4"/>
  <c r="E90" i="4"/>
  <c r="F90" i="4"/>
  <c r="C91" i="4"/>
  <c r="D91" i="4"/>
  <c r="E91" i="4"/>
  <c r="F91" i="4"/>
  <c r="G91" i="4"/>
  <c r="H91" i="4"/>
  <c r="L91" i="4" s="1"/>
  <c r="I91" i="4"/>
  <c r="J91" i="4"/>
  <c r="K91" i="4"/>
  <c r="Q91" i="4"/>
  <c r="C92" i="4"/>
  <c r="D92" i="4"/>
  <c r="E92" i="4"/>
  <c r="F92" i="4"/>
  <c r="C93" i="4"/>
  <c r="D93" i="4"/>
  <c r="E93" i="4"/>
  <c r="F93" i="4"/>
  <c r="C94" i="4"/>
  <c r="D94" i="4"/>
  <c r="E94" i="4"/>
  <c r="F94" i="4"/>
  <c r="G94" i="4"/>
  <c r="H94" i="4"/>
  <c r="L94" i="4" s="1"/>
  <c r="I94" i="4"/>
  <c r="J94" i="4"/>
  <c r="K94" i="4"/>
  <c r="O94" i="4" s="1"/>
  <c r="P94" i="4" s="1"/>
  <c r="Q94" i="4"/>
  <c r="C95" i="4"/>
  <c r="D95" i="4"/>
  <c r="E95" i="4"/>
  <c r="F95" i="4"/>
  <c r="J95" i="4"/>
  <c r="C96" i="4"/>
  <c r="D96" i="4"/>
  <c r="E96" i="4"/>
  <c r="F96" i="4"/>
  <c r="Q96" i="4"/>
  <c r="C97" i="4"/>
  <c r="D97" i="4"/>
  <c r="E97" i="4"/>
  <c r="F97" i="4"/>
  <c r="G97" i="4"/>
  <c r="H97" i="4"/>
  <c r="L97" i="4" s="1"/>
  <c r="N97" i="4" s="1"/>
  <c r="M97" i="4" s="1"/>
  <c r="R97" i="4" s="1"/>
  <c r="I97" i="4"/>
  <c r="J97" i="4"/>
  <c r="K97" i="4"/>
  <c r="O97" i="4" s="1"/>
  <c r="P97" i="4" s="1"/>
  <c r="Q97" i="4"/>
  <c r="C98" i="4"/>
  <c r="D98" i="4"/>
  <c r="E98" i="4"/>
  <c r="F98" i="4"/>
  <c r="I98" i="4"/>
  <c r="K98" i="4" s="1"/>
  <c r="C99" i="4"/>
  <c r="D99" i="4"/>
  <c r="E99" i="4"/>
  <c r="F99" i="4"/>
  <c r="H99" i="4"/>
  <c r="L99" i="4" s="1"/>
  <c r="I99" i="4"/>
  <c r="J99" i="4"/>
  <c r="K99" i="4"/>
  <c r="O99" i="4"/>
  <c r="P99" i="4" s="1"/>
  <c r="Q99" i="4"/>
  <c r="C100" i="4"/>
  <c r="D100" i="4"/>
  <c r="E100" i="4"/>
  <c r="F100" i="4"/>
  <c r="G100" i="4"/>
  <c r="H100" i="4"/>
  <c r="L100" i="4" s="1"/>
  <c r="I100" i="4"/>
  <c r="J100" i="4"/>
  <c r="K100" i="4"/>
  <c r="O100" i="4" s="1"/>
  <c r="P100" i="4" s="1"/>
  <c r="Q100" i="4"/>
  <c r="C101" i="4"/>
  <c r="D101" i="4"/>
  <c r="E101" i="4"/>
  <c r="F101" i="4"/>
  <c r="Q101" i="4"/>
  <c r="C102" i="4"/>
  <c r="D102" i="4"/>
  <c r="E102" i="4"/>
  <c r="F102" i="4"/>
  <c r="G102" i="4"/>
  <c r="H102" i="4"/>
  <c r="L102" i="4" s="1"/>
  <c r="I102" i="4"/>
  <c r="J102" i="4"/>
  <c r="K102" i="4"/>
  <c r="O102" i="4" s="1"/>
  <c r="P102" i="4" s="1"/>
  <c r="Q102" i="4"/>
  <c r="C103" i="4"/>
  <c r="D103" i="4"/>
  <c r="E103" i="4"/>
  <c r="F103" i="4"/>
  <c r="G103" i="4"/>
  <c r="H103" i="4"/>
  <c r="L103" i="4" s="1"/>
  <c r="I103" i="4"/>
  <c r="K103" i="4" s="1"/>
  <c r="J103" i="4"/>
  <c r="O103" i="4"/>
  <c r="C104" i="4"/>
  <c r="D104" i="4"/>
  <c r="E104" i="4"/>
  <c r="F104" i="4"/>
  <c r="C105" i="4"/>
  <c r="D105" i="4"/>
  <c r="E105" i="4"/>
  <c r="F105" i="4"/>
  <c r="G105" i="4"/>
  <c r="H105" i="4"/>
  <c r="I105" i="4"/>
  <c r="J105" i="4"/>
  <c r="K105" i="4"/>
  <c r="O105" i="4" s="1"/>
  <c r="P105" i="4" s="1"/>
  <c r="Q105" i="4"/>
  <c r="C106" i="4"/>
  <c r="D106" i="4"/>
  <c r="E106" i="4"/>
  <c r="F106" i="4"/>
  <c r="I106" i="4"/>
  <c r="K106" i="4" s="1"/>
  <c r="C107" i="4"/>
  <c r="D107" i="4"/>
  <c r="E107" i="4"/>
  <c r="F107" i="4"/>
  <c r="C108" i="4"/>
  <c r="D108" i="4"/>
  <c r="E108" i="4"/>
  <c r="F108" i="4"/>
  <c r="G108" i="4"/>
  <c r="H108" i="4"/>
  <c r="L108" i="4" s="1"/>
  <c r="I108" i="4"/>
  <c r="K108" i="4" s="1"/>
  <c r="O108" i="4" s="1"/>
  <c r="P108" i="4" s="1"/>
  <c r="J108" i="4"/>
  <c r="Q108" i="4"/>
  <c r="C109" i="4"/>
  <c r="D109" i="4"/>
  <c r="E109" i="4"/>
  <c r="F109" i="4"/>
  <c r="H109" i="4"/>
  <c r="L109" i="4" s="1"/>
  <c r="I109" i="4"/>
  <c r="K109" i="4" s="1"/>
  <c r="Q109" i="4"/>
  <c r="C110" i="4"/>
  <c r="D110" i="4"/>
  <c r="E110" i="4"/>
  <c r="F110" i="4"/>
  <c r="I110" i="4"/>
  <c r="K110" i="4"/>
  <c r="C111" i="4"/>
  <c r="D111" i="4"/>
  <c r="E111" i="4"/>
  <c r="F111" i="4"/>
  <c r="G111" i="4"/>
  <c r="H111" i="4"/>
  <c r="L111" i="4" s="1"/>
  <c r="I111" i="4"/>
  <c r="K111" i="4" s="1"/>
  <c r="O111" i="4" s="1"/>
  <c r="J111" i="4"/>
  <c r="P111" i="4"/>
  <c r="Q111" i="4"/>
  <c r="C112" i="4"/>
  <c r="D112" i="4"/>
  <c r="E112" i="4"/>
  <c r="F112" i="4"/>
  <c r="H112" i="4"/>
  <c r="C113" i="4"/>
  <c r="D113" i="4"/>
  <c r="E113" i="4"/>
  <c r="F113" i="4"/>
  <c r="I113" i="4"/>
  <c r="K113" i="4" s="1"/>
  <c r="J113" i="4"/>
  <c r="Q113" i="4"/>
  <c r="C114" i="4"/>
  <c r="D114" i="4"/>
  <c r="E114" i="4"/>
  <c r="F114" i="4"/>
  <c r="G114" i="4"/>
  <c r="H114" i="4"/>
  <c r="I114" i="4"/>
  <c r="K114" i="4" s="1"/>
  <c r="J114" i="4"/>
  <c r="Q114" i="4"/>
  <c r="C115" i="4"/>
  <c r="D115" i="4"/>
  <c r="E115" i="4"/>
  <c r="F115" i="4"/>
  <c r="G115" i="4"/>
  <c r="J115" i="4"/>
  <c r="C116" i="4"/>
  <c r="D116" i="4"/>
  <c r="E116" i="4"/>
  <c r="F116" i="4"/>
  <c r="Q116" i="4"/>
  <c r="C117" i="4"/>
  <c r="D117" i="4"/>
  <c r="E117" i="4"/>
  <c r="F117" i="4"/>
  <c r="G117" i="4"/>
  <c r="H117" i="4"/>
  <c r="L117" i="4" s="1"/>
  <c r="N117" i="4" s="1"/>
  <c r="M117" i="4" s="1"/>
  <c r="R117" i="4" s="1"/>
  <c r="I117" i="4"/>
  <c r="J117" i="4"/>
  <c r="K117" i="4"/>
  <c r="O117" i="4" s="1"/>
  <c r="P117" i="4" s="1"/>
  <c r="Q117" i="4"/>
  <c r="C118" i="4"/>
  <c r="D118" i="4"/>
  <c r="E118" i="4"/>
  <c r="F118" i="4"/>
  <c r="H118" i="4"/>
  <c r="L118" i="4" s="1"/>
  <c r="I118" i="4"/>
  <c r="K118" i="4" s="1"/>
  <c r="J118" i="4"/>
  <c r="C119" i="4"/>
  <c r="D119" i="4"/>
  <c r="E119" i="4"/>
  <c r="F119" i="4"/>
  <c r="G119" i="4"/>
  <c r="H119" i="4"/>
  <c r="I119" i="4"/>
  <c r="J119" i="4"/>
  <c r="K119" i="4"/>
  <c r="Q119" i="4"/>
  <c r="C120" i="4"/>
  <c r="D120" i="4"/>
  <c r="E120" i="4"/>
  <c r="F120" i="4"/>
  <c r="G120" i="4"/>
  <c r="H120" i="4"/>
  <c r="J120" i="4"/>
  <c r="Q120" i="4"/>
  <c r="C121" i="4"/>
  <c r="D121" i="4"/>
  <c r="E121" i="4"/>
  <c r="F121" i="4"/>
  <c r="C122" i="4"/>
  <c r="D122" i="4"/>
  <c r="E122" i="4"/>
  <c r="F122" i="4"/>
  <c r="G122" i="4"/>
  <c r="J122" i="4"/>
  <c r="Q122" i="4"/>
  <c r="C123" i="4"/>
  <c r="D123" i="4"/>
  <c r="E123" i="4"/>
  <c r="F123" i="4"/>
  <c r="H123" i="4"/>
  <c r="J123" i="4"/>
  <c r="Q123" i="4"/>
  <c r="C124" i="4"/>
  <c r="D124" i="4"/>
  <c r="E124" i="4"/>
  <c r="F124" i="4"/>
  <c r="G124" i="4"/>
  <c r="I124" i="4"/>
  <c r="K124" i="4" s="1"/>
  <c r="J124" i="4"/>
  <c r="C125" i="4"/>
  <c r="D125" i="4"/>
  <c r="E125" i="4"/>
  <c r="F125" i="4"/>
  <c r="G125" i="4"/>
  <c r="H125" i="4"/>
  <c r="I125" i="4"/>
  <c r="K125" i="4" s="1"/>
  <c r="J125" i="4"/>
  <c r="Q125" i="4"/>
  <c r="C126" i="4"/>
  <c r="D126" i="4"/>
  <c r="E126" i="4"/>
  <c r="F126" i="4"/>
  <c r="G126" i="4"/>
  <c r="H126" i="4"/>
  <c r="J126" i="4"/>
  <c r="Q126" i="4"/>
  <c r="C127" i="4"/>
  <c r="D127" i="4"/>
  <c r="E127" i="4"/>
  <c r="F127" i="4"/>
  <c r="G127" i="4"/>
  <c r="C128" i="4"/>
  <c r="D128" i="4"/>
  <c r="E128" i="4"/>
  <c r="F128" i="4"/>
  <c r="C129" i="4"/>
  <c r="D129" i="4"/>
  <c r="E129" i="4"/>
  <c r="F129" i="4"/>
  <c r="J129" i="4"/>
  <c r="C130" i="4"/>
  <c r="D130" i="4"/>
  <c r="E130" i="4"/>
  <c r="F130" i="4"/>
  <c r="I130" i="4"/>
  <c r="J130" i="4"/>
  <c r="K130" i="4"/>
  <c r="C131" i="4"/>
  <c r="D131" i="4"/>
  <c r="E131" i="4"/>
  <c r="F131" i="4"/>
  <c r="G131" i="4"/>
  <c r="H131" i="4"/>
  <c r="I131" i="4"/>
  <c r="J131" i="4"/>
  <c r="K131" i="4"/>
  <c r="Q131" i="4"/>
  <c r="C132" i="4"/>
  <c r="D132" i="4"/>
  <c r="E132" i="4"/>
  <c r="F132" i="4"/>
  <c r="H132" i="4"/>
  <c r="J132" i="4"/>
  <c r="Q132" i="4"/>
  <c r="C133" i="4"/>
  <c r="D133" i="4"/>
  <c r="E133" i="4"/>
  <c r="F133" i="4"/>
  <c r="C134" i="4"/>
  <c r="D134" i="4"/>
  <c r="E134" i="4"/>
  <c r="F134" i="4"/>
  <c r="C135" i="4"/>
  <c r="D135" i="4"/>
  <c r="E135" i="4"/>
  <c r="F135" i="4"/>
  <c r="J135" i="4"/>
  <c r="Q135" i="4"/>
  <c r="C136" i="4"/>
  <c r="D136" i="4"/>
  <c r="E136" i="4"/>
  <c r="F136" i="4"/>
  <c r="I136" i="4"/>
  <c r="K136" i="4"/>
  <c r="C137" i="4"/>
  <c r="D137" i="4"/>
  <c r="E137" i="4"/>
  <c r="F137" i="4"/>
  <c r="G137" i="4"/>
  <c r="H137" i="4"/>
  <c r="I137" i="4"/>
  <c r="J137" i="4"/>
  <c r="K137" i="4"/>
  <c r="Q137" i="4"/>
  <c r="C138" i="4"/>
  <c r="D138" i="4"/>
  <c r="E138" i="4"/>
  <c r="F138" i="4"/>
  <c r="H138" i="4"/>
  <c r="Q138" i="4"/>
  <c r="C139" i="4"/>
  <c r="D139" i="4"/>
  <c r="E139" i="4"/>
  <c r="F139" i="4"/>
  <c r="G139" i="4"/>
  <c r="C140" i="4"/>
  <c r="D140" i="4"/>
  <c r="E140" i="4"/>
  <c r="F140" i="4"/>
  <c r="Q140" i="4"/>
  <c r="C141" i="4"/>
  <c r="D141" i="4"/>
  <c r="E141" i="4"/>
  <c r="F141" i="4"/>
  <c r="H141" i="4"/>
  <c r="C142" i="4"/>
  <c r="D142" i="4"/>
  <c r="E142" i="4"/>
  <c r="F142" i="4"/>
  <c r="G142" i="4"/>
  <c r="C143" i="4"/>
  <c r="D143" i="4"/>
  <c r="E143" i="4"/>
  <c r="F143" i="4"/>
  <c r="G143" i="4"/>
  <c r="H143" i="4"/>
  <c r="I143" i="4"/>
  <c r="K143" i="4" s="1"/>
  <c r="J143" i="4"/>
  <c r="Q143" i="4"/>
  <c r="C144" i="4"/>
  <c r="D144" i="4"/>
  <c r="E144" i="4"/>
  <c r="F144" i="4"/>
  <c r="G144" i="4"/>
  <c r="H144" i="4"/>
  <c r="Q144" i="4"/>
  <c r="C145" i="4"/>
  <c r="D145" i="4"/>
  <c r="E145" i="4"/>
  <c r="F145" i="4"/>
  <c r="G145" i="4"/>
  <c r="J145" i="4"/>
  <c r="C146" i="4"/>
  <c r="D146" i="4"/>
  <c r="E146" i="4"/>
  <c r="F146" i="4"/>
  <c r="I146" i="4"/>
  <c r="K146" i="4"/>
  <c r="Q146" i="4"/>
  <c r="C147" i="4"/>
  <c r="I147" i="4" s="1"/>
  <c r="D147" i="4"/>
  <c r="E147" i="4"/>
  <c r="F147" i="4"/>
  <c r="G147" i="4"/>
  <c r="H147" i="4"/>
  <c r="L147" i="4" s="1"/>
  <c r="J147" i="4"/>
  <c r="K147" i="4"/>
  <c r="Q147" i="4"/>
  <c r="C148" i="4"/>
  <c r="D148" i="4"/>
  <c r="E148" i="4"/>
  <c r="F148" i="4"/>
  <c r="H148" i="4"/>
  <c r="I148" i="4"/>
  <c r="K148" i="4" s="1"/>
  <c r="J148" i="4"/>
  <c r="C149" i="4"/>
  <c r="D149" i="4"/>
  <c r="E149" i="4"/>
  <c r="F149" i="4"/>
  <c r="G149" i="4"/>
  <c r="J149" i="4"/>
  <c r="C150" i="4"/>
  <c r="D150" i="4"/>
  <c r="E150" i="4"/>
  <c r="F150" i="4"/>
  <c r="G150" i="4"/>
  <c r="H150" i="4"/>
  <c r="L150" i="4" s="1"/>
  <c r="J150" i="4"/>
  <c r="Q150" i="4"/>
  <c r="C151" i="4"/>
  <c r="Q151" i="4" s="1"/>
  <c r="D151" i="4"/>
  <c r="E151" i="4"/>
  <c r="F151" i="4"/>
  <c r="G151" i="4"/>
  <c r="H151" i="4"/>
  <c r="L151" i="4" s="1"/>
  <c r="I151" i="4"/>
  <c r="K151" i="4" s="1"/>
  <c r="J151" i="4"/>
  <c r="C152" i="4"/>
  <c r="D152" i="4"/>
  <c r="E152" i="4"/>
  <c r="F152" i="4"/>
  <c r="G152" i="4"/>
  <c r="H152" i="4"/>
  <c r="L152" i="4" s="1"/>
  <c r="I152" i="4"/>
  <c r="K152" i="4" s="1"/>
  <c r="J152" i="4"/>
  <c r="O152" i="4"/>
  <c r="Q152" i="4"/>
  <c r="C153" i="4"/>
  <c r="D153" i="4"/>
  <c r="E153" i="4"/>
  <c r="F153" i="4"/>
  <c r="G153" i="4"/>
  <c r="J153" i="4"/>
  <c r="Q153" i="4"/>
  <c r="C154" i="4"/>
  <c r="D154" i="4"/>
  <c r="E154" i="4"/>
  <c r="F154" i="4"/>
  <c r="G154" i="4"/>
  <c r="I154" i="4"/>
  <c r="K154" i="4"/>
  <c r="C155" i="4"/>
  <c r="D155" i="4"/>
  <c r="E155" i="4"/>
  <c r="F155" i="4"/>
  <c r="H155" i="4"/>
  <c r="L155" i="4" s="1"/>
  <c r="I155" i="4"/>
  <c r="K155" i="4" s="1"/>
  <c r="O155" i="4" s="1"/>
  <c r="J155" i="4"/>
  <c r="Q155" i="4"/>
  <c r="C156" i="4"/>
  <c r="D156" i="4"/>
  <c r="E156" i="4"/>
  <c r="F156" i="4"/>
  <c r="G156" i="4"/>
  <c r="H156" i="4"/>
  <c r="L156" i="4" s="1"/>
  <c r="J156" i="4"/>
  <c r="C157" i="4"/>
  <c r="D157" i="4"/>
  <c r="E157" i="4"/>
  <c r="F157" i="4"/>
  <c r="G157" i="4"/>
  <c r="H157" i="4"/>
  <c r="L157" i="4" s="1"/>
  <c r="I157" i="4"/>
  <c r="K157" i="4" s="1"/>
  <c r="J157" i="4"/>
  <c r="C158" i="4"/>
  <c r="D158" i="4"/>
  <c r="E158" i="4"/>
  <c r="F158" i="4"/>
  <c r="I158" i="4"/>
  <c r="K158" i="4"/>
  <c r="Q158" i="4"/>
  <c r="C159" i="4"/>
  <c r="D159" i="4"/>
  <c r="E159" i="4"/>
  <c r="F159" i="4"/>
  <c r="H159" i="4"/>
  <c r="Q159" i="4"/>
  <c r="C160" i="4"/>
  <c r="D160" i="4"/>
  <c r="E160" i="4"/>
  <c r="F160" i="4"/>
  <c r="C161" i="4"/>
  <c r="D161" i="4"/>
  <c r="E161" i="4"/>
  <c r="F161" i="4"/>
  <c r="G161" i="4"/>
  <c r="C162" i="4"/>
  <c r="D162" i="4"/>
  <c r="E162" i="4"/>
  <c r="F162" i="4"/>
  <c r="J162" i="4"/>
  <c r="Q162" i="4"/>
  <c r="C163" i="4"/>
  <c r="D163" i="4"/>
  <c r="E163" i="4"/>
  <c r="F163" i="4"/>
  <c r="J163" i="4"/>
  <c r="C164" i="4"/>
  <c r="D164" i="4"/>
  <c r="E164" i="4"/>
  <c r="F164" i="4"/>
  <c r="I164" i="4"/>
  <c r="K164" i="4" s="1"/>
  <c r="C165" i="4"/>
  <c r="D165" i="4"/>
  <c r="E165" i="4"/>
  <c r="F165" i="4"/>
  <c r="Q165" i="4"/>
  <c r="C166" i="4"/>
  <c r="D166" i="4"/>
  <c r="E166" i="4"/>
  <c r="F166" i="4"/>
  <c r="G166" i="4"/>
  <c r="I166" i="4"/>
  <c r="K166" i="4" s="1"/>
  <c r="C167" i="4"/>
  <c r="D167" i="4"/>
  <c r="E167" i="4"/>
  <c r="F167" i="4"/>
  <c r="I167" i="4"/>
  <c r="K167" i="4"/>
  <c r="C168" i="4"/>
  <c r="D168" i="4"/>
  <c r="E168" i="4"/>
  <c r="F168" i="4"/>
  <c r="G168" i="4"/>
  <c r="H168" i="4"/>
  <c r="L168" i="4" s="1"/>
  <c r="J168" i="4"/>
  <c r="C169" i="4"/>
  <c r="D169" i="4"/>
  <c r="E169" i="4"/>
  <c r="F169" i="4"/>
  <c r="G169" i="4"/>
  <c r="H169" i="4"/>
  <c r="L169" i="4" s="1"/>
  <c r="I169" i="4"/>
  <c r="K169" i="4" s="1"/>
  <c r="C170" i="4"/>
  <c r="D170" i="4"/>
  <c r="E170" i="4"/>
  <c r="F170" i="4"/>
  <c r="I170" i="4"/>
  <c r="K170" i="4"/>
  <c r="Q170" i="4"/>
  <c r="C171" i="4"/>
  <c r="D171" i="4"/>
  <c r="E171" i="4"/>
  <c r="F171" i="4"/>
  <c r="C172" i="4"/>
  <c r="D172" i="4"/>
  <c r="E172" i="4"/>
  <c r="F172" i="4"/>
  <c r="G172" i="4"/>
  <c r="H172" i="4"/>
  <c r="L172" i="4" s="1"/>
  <c r="J172" i="4"/>
  <c r="C173" i="4"/>
  <c r="D173" i="4"/>
  <c r="E173" i="4"/>
  <c r="F173" i="4"/>
  <c r="G173" i="4"/>
  <c r="I173" i="4"/>
  <c r="K173" i="4" s="1"/>
  <c r="Q173" i="4"/>
  <c r="C174" i="4"/>
  <c r="D174" i="4"/>
  <c r="E174" i="4"/>
  <c r="F174" i="4"/>
  <c r="J174" i="4"/>
  <c r="Q174" i="4"/>
  <c r="C175" i="4"/>
  <c r="D175" i="4"/>
  <c r="E175" i="4"/>
  <c r="F175" i="4"/>
  <c r="H175" i="4"/>
  <c r="L175" i="4" s="1"/>
  <c r="J175" i="4"/>
  <c r="C176" i="4"/>
  <c r="D176" i="4"/>
  <c r="E176" i="4"/>
  <c r="F176" i="4"/>
  <c r="H176" i="4"/>
  <c r="L176" i="4" s="1"/>
  <c r="I176" i="4"/>
  <c r="J176" i="4"/>
  <c r="K176" i="4"/>
  <c r="C177" i="4"/>
  <c r="D177" i="4"/>
  <c r="E177" i="4"/>
  <c r="F177" i="4"/>
  <c r="G177" i="4"/>
  <c r="H177" i="4"/>
  <c r="J177" i="4"/>
  <c r="Q177" i="4"/>
  <c r="C178" i="4"/>
  <c r="D178" i="4"/>
  <c r="E178" i="4"/>
  <c r="F178" i="4"/>
  <c r="G178" i="4"/>
  <c r="I178" i="4"/>
  <c r="K178" i="4"/>
  <c r="C179" i="4"/>
  <c r="D179" i="4"/>
  <c r="E179" i="4"/>
  <c r="F179" i="4"/>
  <c r="H179" i="4"/>
  <c r="L179" i="4" s="1"/>
  <c r="I179" i="4"/>
  <c r="J179" i="4"/>
  <c r="K179" i="4"/>
  <c r="O179" i="4"/>
  <c r="Q179" i="4"/>
  <c r="C180" i="4"/>
  <c r="D180" i="4"/>
  <c r="E180" i="4"/>
  <c r="F180" i="4"/>
  <c r="G180" i="4"/>
  <c r="H180" i="4"/>
  <c r="L180" i="4" s="1"/>
  <c r="J180" i="4"/>
  <c r="C181" i="4"/>
  <c r="D181" i="4"/>
  <c r="E181" i="4"/>
  <c r="F181" i="4"/>
  <c r="G181" i="4"/>
  <c r="H181" i="4"/>
  <c r="L181" i="4" s="1"/>
  <c r="I181" i="4"/>
  <c r="K181" i="4" s="1"/>
  <c r="J181" i="4"/>
  <c r="O181" i="4"/>
  <c r="C182" i="4"/>
  <c r="D182" i="4"/>
  <c r="E182" i="4"/>
  <c r="F182" i="4"/>
  <c r="C183" i="4"/>
  <c r="D183" i="4"/>
  <c r="E183" i="4"/>
  <c r="F183" i="4"/>
  <c r="C184" i="4"/>
  <c r="D184" i="4"/>
  <c r="E184" i="4"/>
  <c r="F184" i="4"/>
  <c r="H184" i="4"/>
  <c r="C185" i="4"/>
  <c r="D185" i="4"/>
  <c r="E185" i="4"/>
  <c r="F185" i="4"/>
  <c r="C186" i="4"/>
  <c r="D186" i="4"/>
  <c r="E186" i="4"/>
  <c r="F186" i="4"/>
  <c r="J186" i="4"/>
  <c r="Q186" i="4"/>
  <c r="C187" i="4"/>
  <c r="D187" i="4"/>
  <c r="E187" i="4"/>
  <c r="F187" i="4"/>
  <c r="H187" i="4"/>
  <c r="J187" i="4"/>
  <c r="C188" i="4"/>
  <c r="D188" i="4"/>
  <c r="E188" i="4"/>
  <c r="F188" i="4"/>
  <c r="J188" i="4"/>
  <c r="C189" i="4"/>
  <c r="D189" i="4"/>
  <c r="E189" i="4"/>
  <c r="F189" i="4"/>
  <c r="G189" i="4"/>
  <c r="Q189" i="4"/>
  <c r="C190" i="4"/>
  <c r="D190" i="4"/>
  <c r="E190" i="4"/>
  <c r="F190" i="4"/>
  <c r="G190" i="4"/>
  <c r="I190" i="4"/>
  <c r="K190" i="4" s="1"/>
  <c r="C191" i="4"/>
  <c r="D191" i="4"/>
  <c r="E191" i="4"/>
  <c r="F191" i="4"/>
  <c r="H191" i="4"/>
  <c r="I191" i="4"/>
  <c r="K191" i="4"/>
  <c r="C192" i="4"/>
  <c r="D192" i="4"/>
  <c r="E192" i="4"/>
  <c r="F192" i="4"/>
  <c r="G192" i="4"/>
  <c r="H192" i="4"/>
  <c r="L192" i="4" s="1"/>
  <c r="J192" i="4"/>
  <c r="C193" i="4"/>
  <c r="D193" i="4"/>
  <c r="E193" i="4"/>
  <c r="F193" i="4"/>
  <c r="C194" i="4"/>
  <c r="D194" i="4"/>
  <c r="E194" i="4"/>
  <c r="F194" i="4"/>
  <c r="Q194" i="4"/>
  <c r="C195" i="4"/>
  <c r="D195" i="4"/>
  <c r="E195" i="4"/>
  <c r="F195" i="4"/>
  <c r="H195" i="4"/>
  <c r="J195" i="4"/>
  <c r="Q195" i="4"/>
  <c r="C196" i="4"/>
  <c r="D196" i="4"/>
  <c r="E196" i="4"/>
  <c r="F196" i="4"/>
  <c r="G196" i="4"/>
  <c r="H196" i="4"/>
  <c r="L196" i="4" s="1"/>
  <c r="J196" i="4"/>
  <c r="C197" i="4"/>
  <c r="D197" i="4"/>
  <c r="E197" i="4"/>
  <c r="F197" i="4"/>
  <c r="G197" i="4"/>
  <c r="I197" i="4"/>
  <c r="K197" i="4" s="1"/>
  <c r="Q197" i="4"/>
  <c r="C198" i="4"/>
  <c r="D198" i="4"/>
  <c r="E198" i="4"/>
  <c r="F198" i="4"/>
  <c r="J198" i="4"/>
  <c r="Q198" i="4"/>
  <c r="C199" i="4"/>
  <c r="D199" i="4"/>
  <c r="E199" i="4"/>
  <c r="F199" i="4"/>
  <c r="H199" i="4"/>
  <c r="L199" i="4" s="1"/>
  <c r="J199" i="4"/>
  <c r="C200" i="4"/>
  <c r="D200" i="4"/>
  <c r="E200" i="4"/>
  <c r="F200" i="4"/>
  <c r="C201" i="4"/>
  <c r="D201" i="4"/>
  <c r="E201" i="4"/>
  <c r="F201" i="4"/>
  <c r="C202" i="4"/>
  <c r="D202" i="4"/>
  <c r="E202" i="4"/>
  <c r="F202" i="4"/>
  <c r="G202" i="4"/>
  <c r="I202" i="4"/>
  <c r="K202" i="4"/>
  <c r="C203" i="4"/>
  <c r="D203" i="4"/>
  <c r="E203" i="4"/>
  <c r="F203" i="4"/>
  <c r="H203" i="4"/>
  <c r="L203" i="4" s="1"/>
  <c r="I203" i="4"/>
  <c r="K203" i="4" s="1"/>
  <c r="J203" i="4"/>
  <c r="Q203" i="4"/>
  <c r="C204" i="4"/>
  <c r="D204" i="4"/>
  <c r="E204" i="4"/>
  <c r="F204" i="4"/>
  <c r="G204" i="4"/>
  <c r="H204" i="4"/>
  <c r="L204" i="4" s="1"/>
  <c r="J204" i="4"/>
  <c r="C205" i="4"/>
  <c r="D205" i="4"/>
  <c r="E205" i="4"/>
  <c r="F205" i="4"/>
  <c r="G205" i="4"/>
  <c r="H205" i="4"/>
  <c r="L205" i="4" s="1"/>
  <c r="I205" i="4"/>
  <c r="K205" i="4" s="1"/>
  <c r="J205" i="4"/>
  <c r="O205" i="4"/>
  <c r="C206" i="4"/>
  <c r="D206" i="4"/>
  <c r="E206" i="4"/>
  <c r="F206" i="4"/>
  <c r="I206" i="4"/>
  <c r="K206" i="4"/>
  <c r="Q206" i="4"/>
  <c r="C207" i="4"/>
  <c r="D207" i="4"/>
  <c r="E207" i="4"/>
  <c r="F207" i="4"/>
  <c r="Q207" i="4"/>
  <c r="C208" i="4"/>
  <c r="H208" i="4" s="1"/>
  <c r="D208" i="4"/>
  <c r="E208" i="4"/>
  <c r="F208" i="4"/>
  <c r="C209" i="4"/>
  <c r="D209" i="4"/>
  <c r="E209" i="4"/>
  <c r="F209" i="4"/>
  <c r="Q209" i="4"/>
  <c r="C210" i="4"/>
  <c r="D210" i="4"/>
  <c r="E210" i="4"/>
  <c r="F210" i="4"/>
  <c r="J210" i="4"/>
  <c r="Q210" i="4"/>
  <c r="C211" i="4"/>
  <c r="D211" i="4"/>
  <c r="E211" i="4"/>
  <c r="F211" i="4"/>
  <c r="C212" i="4"/>
  <c r="D212" i="4"/>
  <c r="E212" i="4"/>
  <c r="F212" i="4"/>
  <c r="H212" i="4"/>
  <c r="L212" i="4" s="1"/>
  <c r="C213" i="4"/>
  <c r="D213" i="4"/>
  <c r="E213" i="4"/>
  <c r="F213" i="4"/>
  <c r="G213" i="4"/>
  <c r="H213" i="4"/>
  <c r="J213" i="4"/>
  <c r="Q213" i="4"/>
  <c r="C214" i="4"/>
  <c r="D214" i="4"/>
  <c r="E214" i="4"/>
  <c r="F214" i="4"/>
  <c r="G214" i="4"/>
  <c r="I214" i="4"/>
  <c r="K214" i="4" s="1"/>
  <c r="C215" i="4"/>
  <c r="D215" i="4"/>
  <c r="E215" i="4"/>
  <c r="F215" i="4"/>
  <c r="H215" i="4"/>
  <c r="I215" i="4"/>
  <c r="K215" i="4" s="1"/>
  <c r="Q215" i="4"/>
  <c r="C216" i="4"/>
  <c r="D216" i="4"/>
  <c r="E216" i="4"/>
  <c r="F216" i="4"/>
  <c r="G216" i="4"/>
  <c r="H216" i="4"/>
  <c r="L216" i="4" s="1"/>
  <c r="J216" i="4"/>
  <c r="C217" i="4"/>
  <c r="D217" i="4"/>
  <c r="E217" i="4"/>
  <c r="F217" i="4"/>
  <c r="G217" i="4"/>
  <c r="H217" i="4"/>
  <c r="L217" i="4" s="1"/>
  <c r="I217" i="4"/>
  <c r="K217" i="4" s="1"/>
  <c r="C218" i="4"/>
  <c r="D218" i="4"/>
  <c r="E218" i="4"/>
  <c r="F218" i="4"/>
  <c r="G218" i="4"/>
  <c r="Q218" i="4"/>
  <c r="C219" i="4"/>
  <c r="D219" i="4"/>
  <c r="E219" i="4"/>
  <c r="F219" i="4"/>
  <c r="C220" i="4"/>
  <c r="D220" i="4"/>
  <c r="E220" i="4"/>
  <c r="F220" i="4"/>
  <c r="G220" i="4"/>
  <c r="H220" i="4"/>
  <c r="L220" i="4" s="1"/>
  <c r="J220" i="4"/>
  <c r="C221" i="4"/>
  <c r="D221" i="4"/>
  <c r="E221" i="4"/>
  <c r="F221" i="4"/>
  <c r="G221" i="4"/>
  <c r="I221" i="4"/>
  <c r="K221" i="4" s="1"/>
  <c r="Q221" i="4"/>
  <c r="C222" i="4"/>
  <c r="D222" i="4"/>
  <c r="E222" i="4"/>
  <c r="F222" i="4"/>
  <c r="J222" i="4"/>
  <c r="Q222" i="4"/>
  <c r="C223" i="4"/>
  <c r="D223" i="4"/>
  <c r="E223" i="4"/>
  <c r="F223" i="4"/>
  <c r="C224" i="4"/>
  <c r="D224" i="4"/>
  <c r="E224" i="4"/>
  <c r="F224" i="4"/>
  <c r="C225" i="4"/>
  <c r="D225" i="4"/>
  <c r="E225" i="4"/>
  <c r="F225" i="4"/>
  <c r="J225" i="4"/>
  <c r="C226" i="4"/>
  <c r="D226" i="4"/>
  <c r="E226" i="4"/>
  <c r="F226" i="4"/>
  <c r="G226" i="4"/>
  <c r="I226" i="4"/>
  <c r="K226" i="4"/>
  <c r="C227" i="4"/>
  <c r="D227" i="4"/>
  <c r="E227" i="4"/>
  <c r="F227" i="4"/>
  <c r="H227" i="4"/>
  <c r="L227" i="4" s="1"/>
  <c r="I227" i="4"/>
  <c r="K227" i="4" s="1"/>
  <c r="J227" i="4"/>
  <c r="Q227" i="4"/>
  <c r="C228" i="4"/>
  <c r="D228" i="4"/>
  <c r="E228" i="4"/>
  <c r="F228" i="4"/>
  <c r="G228" i="4"/>
  <c r="H228" i="4"/>
  <c r="L228" i="4" s="1"/>
  <c r="J228" i="4"/>
  <c r="C229" i="4"/>
  <c r="D229" i="4"/>
  <c r="E229" i="4"/>
  <c r="F229" i="4"/>
  <c r="I229" i="4"/>
  <c r="K229" i="4" s="1"/>
  <c r="J229" i="4"/>
  <c r="O229" i="4"/>
  <c r="C230" i="4"/>
  <c r="D230" i="4"/>
  <c r="E230" i="4"/>
  <c r="F230" i="4"/>
  <c r="C231" i="4"/>
  <c r="D231" i="4"/>
  <c r="E231" i="4"/>
  <c r="F231" i="4"/>
  <c r="H231" i="4"/>
  <c r="C232" i="4"/>
  <c r="D232" i="4"/>
  <c r="E232" i="4"/>
  <c r="F232" i="4"/>
  <c r="C233" i="4"/>
  <c r="D233" i="4"/>
  <c r="E233" i="4"/>
  <c r="F233" i="4"/>
  <c r="C234" i="4"/>
  <c r="D234" i="4"/>
  <c r="E234" i="4"/>
  <c r="F234" i="4"/>
  <c r="J234" i="4"/>
  <c r="C235" i="4"/>
  <c r="D235" i="4"/>
  <c r="E235" i="4"/>
  <c r="F235" i="4"/>
  <c r="C236" i="4"/>
  <c r="D236" i="4"/>
  <c r="E236" i="4"/>
  <c r="F236" i="4"/>
  <c r="H236" i="4"/>
  <c r="I236" i="4"/>
  <c r="K236" i="4" s="1"/>
  <c r="C237" i="4"/>
  <c r="D237" i="4"/>
  <c r="E237" i="4"/>
  <c r="F237" i="4"/>
  <c r="G237" i="4"/>
  <c r="C238" i="4"/>
  <c r="D238" i="4"/>
  <c r="E238" i="4"/>
  <c r="F238" i="4"/>
  <c r="G238" i="4"/>
  <c r="I238" i="4"/>
  <c r="K238" i="4" s="1"/>
  <c r="Q238" i="4"/>
  <c r="C239" i="4"/>
  <c r="D239" i="4"/>
  <c r="E239" i="4"/>
  <c r="F239" i="4"/>
  <c r="G239" i="4"/>
  <c r="H239" i="4"/>
  <c r="I239" i="4"/>
  <c r="J239" i="4"/>
  <c r="K239" i="4"/>
  <c r="Q239" i="4"/>
  <c r="C240" i="4"/>
  <c r="D240" i="4"/>
  <c r="E240" i="4"/>
  <c r="F240" i="4"/>
  <c r="H240" i="4"/>
  <c r="J240" i="4"/>
  <c r="Q240" i="4"/>
  <c r="C241" i="4"/>
  <c r="D241" i="4"/>
  <c r="E241" i="4"/>
  <c r="F241" i="4"/>
  <c r="I241" i="4"/>
  <c r="K241" i="4" s="1"/>
  <c r="Q241" i="4"/>
  <c r="C242" i="4"/>
  <c r="Q242" i="4" s="1"/>
  <c r="D242" i="4"/>
  <c r="E242" i="4"/>
  <c r="F242" i="4"/>
  <c r="C243" i="4"/>
  <c r="D243" i="4"/>
  <c r="E243" i="4"/>
  <c r="F243" i="4"/>
  <c r="Q243" i="4"/>
  <c r="C244" i="4"/>
  <c r="D244" i="4"/>
  <c r="E244" i="4"/>
  <c r="F244" i="4"/>
  <c r="G244" i="4"/>
  <c r="I244" i="4"/>
  <c r="K244" i="4"/>
  <c r="Q244" i="4"/>
  <c r="C245" i="4"/>
  <c r="D245" i="4"/>
  <c r="E245" i="4"/>
  <c r="F245" i="4"/>
  <c r="G245" i="4"/>
  <c r="H245" i="4"/>
  <c r="L245" i="4" s="1"/>
  <c r="I245" i="4"/>
  <c r="J245" i="4"/>
  <c r="K245" i="4"/>
  <c r="O245" i="4" s="1"/>
  <c r="Q245" i="4"/>
  <c r="C246" i="4"/>
  <c r="D246" i="4"/>
  <c r="E246" i="4"/>
  <c r="F246" i="4"/>
  <c r="G246" i="4"/>
  <c r="H246" i="4"/>
  <c r="Q246" i="4"/>
  <c r="C247" i="4"/>
  <c r="D247" i="4"/>
  <c r="E247" i="4"/>
  <c r="F247" i="4"/>
  <c r="G247" i="4"/>
  <c r="C248" i="4"/>
  <c r="D248" i="4"/>
  <c r="E248" i="4"/>
  <c r="F248" i="4"/>
  <c r="J248" i="4"/>
  <c r="C249" i="4"/>
  <c r="D249" i="4"/>
  <c r="E249" i="4"/>
  <c r="F249" i="4"/>
  <c r="H249" i="4"/>
  <c r="Q249" i="4"/>
  <c r="C250" i="4"/>
  <c r="D250" i="4"/>
  <c r="E250" i="4"/>
  <c r="F250" i="4"/>
  <c r="G250" i="4"/>
  <c r="I250" i="4"/>
  <c r="K250" i="4"/>
  <c r="Q250" i="4"/>
  <c r="C251" i="4"/>
  <c r="D251" i="4"/>
  <c r="E251" i="4"/>
  <c r="F251" i="4"/>
  <c r="G251" i="4"/>
  <c r="H251" i="4"/>
  <c r="L251" i="4" s="1"/>
  <c r="I251" i="4"/>
  <c r="J251" i="4"/>
  <c r="K251" i="4"/>
  <c r="O251" i="4" s="1"/>
  <c r="Q251" i="4"/>
  <c r="C252" i="4"/>
  <c r="D252" i="4"/>
  <c r="E252" i="4"/>
  <c r="F252" i="4"/>
  <c r="G252" i="4"/>
  <c r="H252" i="4"/>
  <c r="I252" i="4"/>
  <c r="K252" i="4" s="1"/>
  <c r="J252" i="4"/>
  <c r="C253" i="4"/>
  <c r="D253" i="4"/>
  <c r="E253" i="4"/>
  <c r="F253" i="4"/>
  <c r="G253" i="4"/>
  <c r="I253" i="4"/>
  <c r="K253" i="4" s="1"/>
  <c r="C254" i="4"/>
  <c r="D254" i="4"/>
  <c r="E254" i="4"/>
  <c r="F254" i="4"/>
  <c r="H254" i="4"/>
  <c r="L254" i="4" s="1"/>
  <c r="J254" i="4"/>
  <c r="Q254" i="4"/>
  <c r="C255" i="4"/>
  <c r="D255" i="4"/>
  <c r="E255" i="4"/>
  <c r="F255" i="4"/>
  <c r="H255" i="4"/>
  <c r="I255" i="4"/>
  <c r="J255" i="4"/>
  <c r="K255" i="4"/>
  <c r="O255" i="4" s="1"/>
  <c r="Q255" i="4"/>
  <c r="C256" i="4"/>
  <c r="D256" i="4"/>
  <c r="E256" i="4"/>
  <c r="F256" i="4"/>
  <c r="G256" i="4"/>
  <c r="I256" i="4"/>
  <c r="K256" i="4"/>
  <c r="Q256" i="4"/>
  <c r="C257" i="4"/>
  <c r="D257" i="4"/>
  <c r="E257" i="4"/>
  <c r="F257" i="4"/>
  <c r="G257" i="4"/>
  <c r="H257" i="4"/>
  <c r="L257" i="4" s="1"/>
  <c r="I257" i="4"/>
  <c r="J257" i="4"/>
  <c r="K257" i="4"/>
  <c r="O257" i="4" s="1"/>
  <c r="Q257" i="4"/>
  <c r="C258" i="4"/>
  <c r="D258" i="4"/>
  <c r="E258" i="4"/>
  <c r="F258" i="4"/>
  <c r="C259" i="4"/>
  <c r="D259" i="4"/>
  <c r="E259" i="4"/>
  <c r="F259" i="4"/>
  <c r="G259" i="4"/>
  <c r="I259" i="4"/>
  <c r="K259" i="4" s="1"/>
  <c r="C260" i="4"/>
  <c r="H260" i="4" s="1"/>
  <c r="D260" i="4"/>
  <c r="E260" i="4"/>
  <c r="F260" i="4"/>
  <c r="C261" i="4"/>
  <c r="D261" i="4"/>
  <c r="E261" i="4"/>
  <c r="F261" i="4"/>
  <c r="H261" i="4"/>
  <c r="I261" i="4"/>
  <c r="K261" i="4" s="1"/>
  <c r="J261" i="4"/>
  <c r="Q261" i="4"/>
  <c r="C262" i="4"/>
  <c r="D262" i="4"/>
  <c r="E262" i="4"/>
  <c r="F262" i="4"/>
  <c r="G262" i="4"/>
  <c r="I262" i="4"/>
  <c r="K262" i="4" s="1"/>
  <c r="Q262" i="4"/>
  <c r="C263" i="4"/>
  <c r="D263" i="4"/>
  <c r="E263" i="4"/>
  <c r="F263" i="4"/>
  <c r="G263" i="4"/>
  <c r="H263" i="4"/>
  <c r="L263" i="4" s="1"/>
  <c r="I263" i="4"/>
  <c r="J263" i="4"/>
  <c r="K263" i="4"/>
  <c r="O263" i="4" s="1"/>
  <c r="Q263" i="4"/>
  <c r="C264" i="4"/>
  <c r="D264" i="4"/>
  <c r="E264" i="4"/>
  <c r="F264" i="4"/>
  <c r="H264" i="4"/>
  <c r="J264" i="4"/>
  <c r="Q264" i="4"/>
  <c r="C265" i="4"/>
  <c r="D265" i="4"/>
  <c r="E265" i="4"/>
  <c r="F265" i="4"/>
  <c r="I265" i="4"/>
  <c r="K265" i="4" s="1"/>
  <c r="Q265" i="4"/>
  <c r="C266" i="4"/>
  <c r="D266" i="4"/>
  <c r="E266" i="4"/>
  <c r="F266" i="4"/>
  <c r="C267" i="4"/>
  <c r="D267" i="4"/>
  <c r="E267" i="4"/>
  <c r="F267" i="4"/>
  <c r="I267" i="4"/>
  <c r="K267" i="4"/>
  <c r="C268" i="4"/>
  <c r="D268" i="4"/>
  <c r="E268" i="4"/>
  <c r="F268" i="4"/>
  <c r="G268" i="4"/>
  <c r="I268" i="4"/>
  <c r="K268" i="4"/>
  <c r="Q268" i="4"/>
  <c r="C269" i="4"/>
  <c r="D269" i="4"/>
  <c r="E269" i="4"/>
  <c r="F269" i="4"/>
  <c r="G269" i="4"/>
  <c r="H269" i="4"/>
  <c r="L269" i="4" s="1"/>
  <c r="I269" i="4"/>
  <c r="J269" i="4"/>
  <c r="K269" i="4"/>
  <c r="O269" i="4" s="1"/>
  <c r="Q269" i="4"/>
  <c r="C270" i="4"/>
  <c r="D270" i="4"/>
  <c r="E270" i="4"/>
  <c r="F270" i="4"/>
  <c r="G270" i="4"/>
  <c r="J270" i="4"/>
  <c r="C271" i="4"/>
  <c r="D271" i="4"/>
  <c r="E271" i="4"/>
  <c r="F271" i="4"/>
  <c r="G271" i="4"/>
  <c r="Q271" i="4"/>
  <c r="C272" i="4"/>
  <c r="D272" i="4"/>
  <c r="E272" i="4"/>
  <c r="F272" i="4"/>
  <c r="C273" i="4"/>
  <c r="D273" i="4"/>
  <c r="E273" i="4"/>
  <c r="F273" i="4"/>
  <c r="G273" i="4"/>
  <c r="H273" i="4"/>
  <c r="L273" i="4" s="1"/>
  <c r="I273" i="4"/>
  <c r="K273" i="4" s="1"/>
  <c r="J273" i="4"/>
  <c r="O273" i="4"/>
  <c r="P273" i="4" s="1"/>
  <c r="C274" i="4"/>
  <c r="J274" i="4" s="1"/>
  <c r="D274" i="4"/>
  <c r="E274" i="4"/>
  <c r="F274" i="4"/>
  <c r="G274" i="4"/>
  <c r="H274" i="4"/>
  <c r="L274" i="4" s="1"/>
  <c r="I274" i="4"/>
  <c r="K274" i="4" s="1"/>
  <c r="O274" i="4" s="1"/>
  <c r="P274" i="4" s="1"/>
  <c r="Q274" i="4"/>
  <c r="C275" i="4"/>
  <c r="D275" i="4"/>
  <c r="E275" i="4"/>
  <c r="F275" i="4"/>
  <c r="I275" i="4"/>
  <c r="K275" i="4"/>
  <c r="C276" i="4"/>
  <c r="D276" i="4"/>
  <c r="E276" i="4"/>
  <c r="F276" i="4"/>
  <c r="Q276" i="4"/>
  <c r="C277" i="4"/>
  <c r="D277" i="4"/>
  <c r="E277" i="4"/>
  <c r="F277" i="4"/>
  <c r="C278" i="4"/>
  <c r="D278" i="4"/>
  <c r="E278" i="4"/>
  <c r="F278" i="4"/>
  <c r="C279" i="4"/>
  <c r="D279" i="4"/>
  <c r="E279" i="4"/>
  <c r="F279" i="4"/>
  <c r="I279" i="4"/>
  <c r="J279" i="4"/>
  <c r="K279" i="4"/>
  <c r="C280" i="4"/>
  <c r="D280" i="4"/>
  <c r="E280" i="4"/>
  <c r="F280" i="4"/>
  <c r="G280" i="4"/>
  <c r="H280" i="4"/>
  <c r="I280" i="4"/>
  <c r="J280" i="4"/>
  <c r="K280" i="4"/>
  <c r="Q280" i="4"/>
  <c r="C281" i="4"/>
  <c r="I281" i="4" s="1"/>
  <c r="K281" i="4" s="1"/>
  <c r="D281" i="4"/>
  <c r="E281" i="4"/>
  <c r="F281" i="4"/>
  <c r="G281" i="4"/>
  <c r="C282" i="4"/>
  <c r="D282" i="4"/>
  <c r="E282" i="4"/>
  <c r="F282" i="4"/>
  <c r="I282" i="4"/>
  <c r="K282" i="4" s="1"/>
  <c r="J282" i="4"/>
  <c r="C283" i="4"/>
  <c r="D283" i="4"/>
  <c r="E283" i="4"/>
  <c r="F283" i="4"/>
  <c r="G283" i="4"/>
  <c r="C284" i="4"/>
  <c r="G284" i="4" s="1"/>
  <c r="D284" i="4"/>
  <c r="E284" i="4"/>
  <c r="F284" i="4"/>
  <c r="C285" i="4"/>
  <c r="J285" i="4" s="1"/>
  <c r="D285" i="4"/>
  <c r="E285" i="4"/>
  <c r="F285" i="4"/>
  <c r="G285" i="4"/>
  <c r="C286" i="4"/>
  <c r="D286" i="4"/>
  <c r="E286" i="4"/>
  <c r="F286" i="4"/>
  <c r="G286" i="4"/>
  <c r="H286" i="4"/>
  <c r="L286" i="4" s="1"/>
  <c r="I286" i="4"/>
  <c r="K286" i="4" s="1"/>
  <c r="J286" i="4"/>
  <c r="Q286" i="4"/>
  <c r="C287" i="4"/>
  <c r="D287" i="4"/>
  <c r="E287" i="4"/>
  <c r="F287" i="4"/>
  <c r="G287" i="4"/>
  <c r="H287" i="4"/>
  <c r="I287" i="4"/>
  <c r="K287" i="4" s="1"/>
  <c r="Q287" i="4"/>
  <c r="C288" i="4"/>
  <c r="D288" i="4"/>
  <c r="E288" i="4"/>
  <c r="F288" i="4"/>
  <c r="G288" i="4"/>
  <c r="I288" i="4"/>
  <c r="K288" i="4" s="1"/>
  <c r="J288" i="4"/>
  <c r="O288" i="4"/>
  <c r="P288" i="4"/>
  <c r="Q288" i="4"/>
  <c r="C289" i="4"/>
  <c r="D289" i="4"/>
  <c r="E289" i="4"/>
  <c r="F289" i="4"/>
  <c r="G289" i="4"/>
  <c r="I289" i="4"/>
  <c r="K289" i="4"/>
  <c r="Q289" i="4"/>
  <c r="C290" i="4"/>
  <c r="D290" i="4"/>
  <c r="E290" i="4"/>
  <c r="F290" i="4"/>
  <c r="G290" i="4"/>
  <c r="I290" i="4"/>
  <c r="K290" i="4"/>
  <c r="Q290" i="4"/>
  <c r="C291" i="4"/>
  <c r="D291" i="4"/>
  <c r="E291" i="4"/>
  <c r="F291" i="4"/>
  <c r="G291" i="4"/>
  <c r="I291" i="4"/>
  <c r="K291" i="4" s="1"/>
  <c r="J291" i="4"/>
  <c r="C292" i="4"/>
  <c r="D292" i="4"/>
  <c r="E292" i="4"/>
  <c r="F292" i="4"/>
  <c r="G292" i="4"/>
  <c r="H292" i="4"/>
  <c r="I292" i="4"/>
  <c r="K292" i="4" s="1"/>
  <c r="J292" i="4"/>
  <c r="C293" i="4"/>
  <c r="G293" i="4" s="1"/>
  <c r="D293" i="4"/>
  <c r="E293" i="4"/>
  <c r="F293" i="4"/>
  <c r="C294" i="4"/>
  <c r="D294" i="4"/>
  <c r="E294" i="4"/>
  <c r="F294" i="4"/>
  <c r="G294" i="4"/>
  <c r="I294" i="4"/>
  <c r="K294" i="4" s="1"/>
  <c r="J294" i="4"/>
  <c r="O294" i="4"/>
  <c r="C295" i="4"/>
  <c r="D295" i="4"/>
  <c r="E295" i="4"/>
  <c r="F295" i="4"/>
  <c r="G295" i="4"/>
  <c r="C296" i="4"/>
  <c r="D296" i="4"/>
  <c r="E296" i="4"/>
  <c r="F296" i="4"/>
  <c r="C297" i="4"/>
  <c r="D297" i="4"/>
  <c r="E297" i="4"/>
  <c r="F297" i="4"/>
  <c r="C298" i="4"/>
  <c r="D298" i="4"/>
  <c r="E298" i="4"/>
  <c r="F298" i="4"/>
  <c r="G298" i="4"/>
  <c r="H298" i="4"/>
  <c r="C299" i="4"/>
  <c r="D299" i="4"/>
  <c r="E299" i="4"/>
  <c r="F299" i="4"/>
  <c r="I299" i="4"/>
  <c r="K299" i="4" s="1"/>
  <c r="Q299" i="4"/>
  <c r="C300" i="4"/>
  <c r="D300" i="4"/>
  <c r="E300" i="4"/>
  <c r="F300" i="4"/>
  <c r="C301" i="4"/>
  <c r="D301" i="4"/>
  <c r="E301" i="4"/>
  <c r="F301" i="4"/>
  <c r="G301" i="4"/>
  <c r="I301" i="4"/>
  <c r="K301" i="4"/>
  <c r="C302" i="4"/>
  <c r="D302" i="4"/>
  <c r="E302" i="4"/>
  <c r="F302" i="4"/>
  <c r="G302" i="4"/>
  <c r="I302" i="4"/>
  <c r="K302" i="4"/>
  <c r="C303" i="4"/>
  <c r="D303" i="4"/>
  <c r="E303" i="4"/>
  <c r="F303" i="4"/>
  <c r="I303" i="4"/>
  <c r="K303" i="4" s="1"/>
  <c r="J303" i="4"/>
  <c r="C304" i="4"/>
  <c r="D304" i="4"/>
  <c r="E304" i="4"/>
  <c r="F304" i="4"/>
  <c r="C305" i="4"/>
  <c r="D305" i="4"/>
  <c r="E305" i="4"/>
  <c r="F305" i="4"/>
  <c r="G305" i="4"/>
  <c r="H305" i="4"/>
  <c r="Q305" i="4"/>
  <c r="C306" i="4"/>
  <c r="D306" i="4"/>
  <c r="E306" i="4"/>
  <c r="F306" i="4"/>
  <c r="G306" i="4"/>
  <c r="I306" i="4"/>
  <c r="K306" i="4" s="1"/>
  <c r="Q306" i="4"/>
  <c r="C307" i="4"/>
  <c r="D307" i="4"/>
  <c r="E307" i="4"/>
  <c r="F307" i="4"/>
  <c r="C308" i="4"/>
  <c r="I308" i="4" s="1"/>
  <c r="K308" i="4" s="1"/>
  <c r="D308" i="4"/>
  <c r="E308" i="4"/>
  <c r="F308" i="4"/>
  <c r="C309" i="4"/>
  <c r="D309" i="4"/>
  <c r="E309" i="4"/>
  <c r="F309" i="4"/>
  <c r="G309" i="4"/>
  <c r="J309" i="4"/>
  <c r="C310" i="4"/>
  <c r="D310" i="4"/>
  <c r="E310" i="4"/>
  <c r="F310" i="4"/>
  <c r="H310" i="4"/>
  <c r="I310" i="4"/>
  <c r="J310" i="4"/>
  <c r="K310" i="4"/>
  <c r="C311" i="4"/>
  <c r="D311" i="4"/>
  <c r="E311" i="4"/>
  <c r="F311" i="4"/>
  <c r="I311" i="4"/>
  <c r="K311" i="4"/>
  <c r="Q311" i="4"/>
  <c r="C312" i="4"/>
  <c r="D312" i="4"/>
  <c r="E312" i="4"/>
  <c r="F312" i="4"/>
  <c r="Q312" i="4"/>
  <c r="C313" i="4"/>
  <c r="D313" i="4"/>
  <c r="E313" i="4"/>
  <c r="F313" i="4"/>
  <c r="C314" i="4"/>
  <c r="D314" i="4"/>
  <c r="E314" i="4"/>
  <c r="F314" i="4"/>
  <c r="I314" i="4"/>
  <c r="K314" i="4"/>
  <c r="C315" i="4"/>
  <c r="D315" i="4"/>
  <c r="E315" i="4"/>
  <c r="F315" i="4"/>
  <c r="G315" i="4"/>
  <c r="I315" i="4"/>
  <c r="K315" i="4" s="1"/>
  <c r="C316" i="4"/>
  <c r="J316" i="4" s="1"/>
  <c r="D316" i="4"/>
  <c r="E316" i="4"/>
  <c r="F316" i="4"/>
  <c r="C317" i="4"/>
  <c r="D317" i="4"/>
  <c r="E317" i="4"/>
  <c r="F317" i="4"/>
  <c r="G317" i="4"/>
  <c r="Q317" i="4"/>
  <c r="C318" i="4"/>
  <c r="D318" i="4"/>
  <c r="E318" i="4"/>
  <c r="F318" i="4"/>
  <c r="G318" i="4"/>
  <c r="C319" i="4"/>
  <c r="D319" i="4"/>
  <c r="E319" i="4"/>
  <c r="F319" i="4"/>
  <c r="Q319" i="4"/>
  <c r="C320" i="4"/>
  <c r="D320" i="4"/>
  <c r="E320" i="4"/>
  <c r="F320" i="4"/>
  <c r="C321" i="4"/>
  <c r="D321" i="4"/>
  <c r="E321" i="4"/>
  <c r="F321" i="4"/>
  <c r="C322" i="4"/>
  <c r="D322" i="4"/>
  <c r="E322" i="4"/>
  <c r="F322" i="4"/>
  <c r="G322" i="4"/>
  <c r="H322" i="4"/>
  <c r="L322" i="4" s="1"/>
  <c r="I322" i="4"/>
  <c r="K322" i="4" s="1"/>
  <c r="J322" i="4"/>
  <c r="Q322" i="4"/>
  <c r="C323" i="4"/>
  <c r="D323" i="4"/>
  <c r="E323" i="4"/>
  <c r="F323" i="4"/>
  <c r="G323" i="4"/>
  <c r="H323" i="4"/>
  <c r="I323" i="4"/>
  <c r="K323" i="4"/>
  <c r="Q323" i="4"/>
  <c r="C324" i="4"/>
  <c r="D324" i="4"/>
  <c r="E324" i="4"/>
  <c r="F324" i="4"/>
  <c r="G324" i="4"/>
  <c r="I324" i="4"/>
  <c r="K324" i="4" s="1"/>
  <c r="J324" i="4"/>
  <c r="Q324" i="4"/>
  <c r="C325" i="4"/>
  <c r="D325" i="4"/>
  <c r="E325" i="4"/>
  <c r="F325" i="4"/>
  <c r="G325" i="4"/>
  <c r="I325" i="4"/>
  <c r="K325" i="4"/>
  <c r="Q325" i="4"/>
  <c r="C326" i="4"/>
  <c r="D326" i="4"/>
  <c r="E326" i="4"/>
  <c r="F326" i="4"/>
  <c r="G326" i="4"/>
  <c r="I326" i="4"/>
  <c r="K326" i="4"/>
  <c r="Q326" i="4"/>
  <c r="C327" i="4"/>
  <c r="D327" i="4"/>
  <c r="E327" i="4"/>
  <c r="F327" i="4"/>
  <c r="I327" i="4"/>
  <c r="K327" i="4" s="1"/>
  <c r="C328" i="4"/>
  <c r="D328" i="4"/>
  <c r="E328" i="4"/>
  <c r="F328" i="4"/>
  <c r="H328" i="4"/>
  <c r="I328" i="4"/>
  <c r="J328" i="4"/>
  <c r="K328" i="4"/>
  <c r="C329" i="4"/>
  <c r="D329" i="4"/>
  <c r="E329" i="4"/>
  <c r="F329" i="4"/>
  <c r="I329" i="4"/>
  <c r="K329" i="4"/>
  <c r="C330" i="4"/>
  <c r="D330" i="4"/>
  <c r="E330" i="4"/>
  <c r="F330" i="4"/>
  <c r="C331" i="4"/>
  <c r="D331" i="4"/>
  <c r="E331" i="4"/>
  <c r="F331" i="4"/>
  <c r="G331" i="4"/>
  <c r="C332" i="4"/>
  <c r="D332" i="4"/>
  <c r="E332" i="4"/>
  <c r="F332" i="4"/>
  <c r="G332" i="4"/>
  <c r="I332" i="4"/>
  <c r="K332" i="4"/>
  <c r="C333" i="4"/>
  <c r="D333" i="4"/>
  <c r="E333" i="4"/>
  <c r="F333" i="4"/>
  <c r="C334" i="4"/>
  <c r="D334" i="4"/>
  <c r="E334" i="4"/>
  <c r="F334" i="4"/>
  <c r="G334" i="4"/>
  <c r="H334" i="4"/>
  <c r="I334" i="4"/>
  <c r="K334" i="4" s="1"/>
  <c r="Q334" i="4"/>
  <c r="C335" i="4"/>
  <c r="D335" i="4"/>
  <c r="E335" i="4"/>
  <c r="F335" i="4"/>
  <c r="H335" i="4"/>
  <c r="I335" i="4"/>
  <c r="K335" i="4"/>
  <c r="C336" i="4"/>
  <c r="D336" i="4"/>
  <c r="E336" i="4"/>
  <c r="F336" i="4"/>
  <c r="G336" i="4"/>
  <c r="I336" i="4"/>
  <c r="K336" i="4" s="1"/>
  <c r="C337" i="4"/>
  <c r="D337" i="4"/>
  <c r="E337" i="4"/>
  <c r="F337" i="4"/>
  <c r="C338" i="4"/>
  <c r="D338" i="4"/>
  <c r="E338" i="4"/>
  <c r="F338" i="4"/>
  <c r="G338" i="4"/>
  <c r="I338" i="4"/>
  <c r="K338" i="4"/>
  <c r="Q338" i="4"/>
  <c r="C339" i="4"/>
  <c r="D339" i="4"/>
  <c r="E339" i="4"/>
  <c r="F339" i="4"/>
  <c r="G339" i="4"/>
  <c r="I339" i="4"/>
  <c r="K339" i="4" s="1"/>
  <c r="O339" i="4" s="1"/>
  <c r="J339" i="4"/>
  <c r="C340" i="4"/>
  <c r="D340" i="4"/>
  <c r="E340" i="4"/>
  <c r="F340" i="4"/>
  <c r="G340" i="4"/>
  <c r="H340" i="4"/>
  <c r="L340" i="4" s="1"/>
  <c r="J340" i="4"/>
  <c r="Q340" i="4"/>
  <c r="C341" i="4"/>
  <c r="D341" i="4"/>
  <c r="E341" i="4"/>
  <c r="F341" i="4"/>
  <c r="G341" i="4"/>
  <c r="H341" i="4"/>
  <c r="Q341" i="4"/>
  <c r="C342" i="4"/>
  <c r="D342" i="4"/>
  <c r="E342" i="4"/>
  <c r="F342" i="4"/>
  <c r="I342" i="4"/>
  <c r="K342" i="4" s="1"/>
  <c r="Q342" i="4"/>
  <c r="C343" i="4"/>
  <c r="D343" i="4"/>
  <c r="E343" i="4"/>
  <c r="F343" i="4"/>
  <c r="C344" i="4"/>
  <c r="D344" i="4"/>
  <c r="E344" i="4"/>
  <c r="F344" i="4"/>
  <c r="C345" i="4"/>
  <c r="D345" i="4"/>
  <c r="E345" i="4"/>
  <c r="F345" i="4"/>
  <c r="J345" i="4"/>
  <c r="C346" i="4"/>
  <c r="D346" i="4"/>
  <c r="E346" i="4"/>
  <c r="F346" i="4"/>
  <c r="I346" i="4"/>
  <c r="J346" i="4"/>
  <c r="K346" i="4"/>
  <c r="Q346" i="4"/>
  <c r="C347" i="4"/>
  <c r="D347" i="4"/>
  <c r="E347" i="4"/>
  <c r="F347" i="4"/>
  <c r="C348" i="4"/>
  <c r="D348" i="4"/>
  <c r="E348" i="4"/>
  <c r="F348" i="4"/>
  <c r="I348" i="4"/>
  <c r="K348" i="4" s="1"/>
  <c r="Q348" i="4"/>
  <c r="C349" i="4"/>
  <c r="D349" i="4"/>
  <c r="E349" i="4"/>
  <c r="F349" i="4"/>
  <c r="Q349" i="4"/>
  <c r="C350" i="4"/>
  <c r="D350" i="4"/>
  <c r="E350" i="4"/>
  <c r="F350" i="4"/>
  <c r="I350" i="4"/>
  <c r="K350" i="4"/>
  <c r="Q350" i="4"/>
  <c r="C351" i="4"/>
  <c r="I351" i="4" s="1"/>
  <c r="K351" i="4" s="1"/>
  <c r="D351" i="4"/>
  <c r="E351" i="4"/>
  <c r="F351" i="4"/>
  <c r="C352" i="4"/>
  <c r="D352" i="4"/>
  <c r="E352" i="4"/>
  <c r="F352" i="4"/>
  <c r="G352" i="4"/>
  <c r="C353" i="4"/>
  <c r="D353" i="4"/>
  <c r="E353" i="4"/>
  <c r="F353" i="4"/>
  <c r="G353" i="4"/>
  <c r="H353" i="4"/>
  <c r="Q353" i="4"/>
  <c r="C354" i="4"/>
  <c r="D354" i="4"/>
  <c r="E354" i="4"/>
  <c r="F354" i="4"/>
  <c r="G354" i="4"/>
  <c r="I354" i="4"/>
  <c r="K354" i="4" s="1"/>
  <c r="Q354" i="4"/>
  <c r="C355" i="4"/>
  <c r="D355" i="4"/>
  <c r="E355" i="4"/>
  <c r="F355" i="4"/>
  <c r="C356" i="4"/>
  <c r="D356" i="4"/>
  <c r="E356" i="4"/>
  <c r="F356" i="4"/>
  <c r="G356" i="4"/>
  <c r="C357" i="4"/>
  <c r="D357" i="4"/>
  <c r="E357" i="4"/>
  <c r="F357" i="4"/>
  <c r="G357" i="4"/>
  <c r="C358" i="4"/>
  <c r="D358" i="4"/>
  <c r="E358" i="4"/>
  <c r="F358" i="4"/>
  <c r="G358" i="4"/>
  <c r="I358" i="4"/>
  <c r="K358" i="4" s="1"/>
  <c r="J358" i="4"/>
  <c r="Q358" i="4"/>
  <c r="C359" i="4"/>
  <c r="D359" i="4"/>
  <c r="E359" i="4"/>
  <c r="F359" i="4"/>
  <c r="G359" i="4"/>
  <c r="H359" i="4"/>
  <c r="I359" i="4"/>
  <c r="K359" i="4" s="1"/>
  <c r="Q359" i="4"/>
  <c r="C360" i="4"/>
  <c r="D360" i="4"/>
  <c r="E360" i="4"/>
  <c r="F360" i="4"/>
  <c r="G360" i="4"/>
  <c r="I360" i="4"/>
  <c r="K360" i="4" s="1"/>
  <c r="J360" i="4"/>
  <c r="O360" i="4"/>
  <c r="P360" i="4"/>
  <c r="Q360" i="4"/>
  <c r="C361" i="4"/>
  <c r="D361" i="4"/>
  <c r="E361" i="4"/>
  <c r="F361" i="4"/>
  <c r="G361" i="4"/>
  <c r="I361" i="4"/>
  <c r="K361" i="4"/>
  <c r="Q361" i="4"/>
  <c r="C362" i="4"/>
  <c r="D362" i="4"/>
  <c r="E362" i="4"/>
  <c r="F362" i="4"/>
  <c r="G362" i="4"/>
  <c r="I362" i="4"/>
  <c r="K362" i="4"/>
  <c r="Q362" i="4"/>
  <c r="C363" i="4"/>
  <c r="D363" i="4"/>
  <c r="E363" i="4"/>
  <c r="F363" i="4"/>
  <c r="J363" i="4"/>
  <c r="C364" i="4"/>
  <c r="D364" i="4"/>
  <c r="E364" i="4"/>
  <c r="F364" i="4"/>
  <c r="I364" i="4"/>
  <c r="J364" i="4"/>
  <c r="K364" i="4"/>
  <c r="Q364" i="4"/>
  <c r="C365" i="4"/>
  <c r="D365" i="4"/>
  <c r="E365" i="4"/>
  <c r="F365" i="4"/>
  <c r="G365" i="4"/>
  <c r="C366" i="4"/>
  <c r="Q366" i="4" s="1"/>
  <c r="D366" i="4"/>
  <c r="E366" i="4"/>
  <c r="F366" i="4"/>
  <c r="I366" i="4"/>
  <c r="K366" i="4" s="1"/>
  <c r="C367" i="4"/>
  <c r="D367" i="4"/>
  <c r="E367" i="4"/>
  <c r="F367" i="4"/>
  <c r="G367" i="4"/>
  <c r="I367" i="4"/>
  <c r="K367" i="4" s="1"/>
  <c r="C368" i="4"/>
  <c r="I368" i="4" s="1"/>
  <c r="K368" i="4" s="1"/>
  <c r="D368" i="4"/>
  <c r="E368" i="4"/>
  <c r="F368" i="4"/>
  <c r="C369" i="4"/>
  <c r="D369" i="4"/>
  <c r="E369" i="4"/>
  <c r="F369" i="4"/>
  <c r="G369" i="4"/>
  <c r="I369" i="4"/>
  <c r="K369" i="4" s="1"/>
  <c r="O369" i="4" s="1"/>
  <c r="P369" i="4" s="1"/>
  <c r="J369" i="4"/>
  <c r="C370" i="4"/>
  <c r="D370" i="4"/>
  <c r="E370" i="4"/>
  <c r="F370" i="4"/>
  <c r="G370" i="4"/>
  <c r="H370" i="4"/>
  <c r="I370" i="4"/>
  <c r="K370" i="4" s="1"/>
  <c r="J370" i="4"/>
  <c r="C371" i="4"/>
  <c r="D371" i="4"/>
  <c r="E371" i="4"/>
  <c r="F371" i="4"/>
  <c r="I371" i="4"/>
  <c r="K371" i="4"/>
  <c r="C372" i="4"/>
  <c r="I372" i="4" s="1"/>
  <c r="K372" i="4" s="1"/>
  <c r="D372" i="4"/>
  <c r="E372" i="4"/>
  <c r="F372" i="4"/>
  <c r="C373" i="4"/>
  <c r="D373" i="4"/>
  <c r="E373" i="4"/>
  <c r="F373" i="4"/>
  <c r="G373" i="4"/>
  <c r="I373" i="4"/>
  <c r="K373" i="4"/>
  <c r="Q373" i="4"/>
  <c r="C374" i="4"/>
  <c r="D374" i="4"/>
  <c r="E374" i="4"/>
  <c r="F374" i="4"/>
  <c r="G374" i="4"/>
  <c r="I374" i="4"/>
  <c r="K374" i="4"/>
  <c r="Q374" i="4"/>
  <c r="C375" i="4"/>
  <c r="D375" i="4"/>
  <c r="E375" i="4"/>
  <c r="F375" i="4"/>
  <c r="G375" i="4"/>
  <c r="I375" i="4"/>
  <c r="K375" i="4" s="1"/>
  <c r="J375" i="4"/>
  <c r="C376" i="4"/>
  <c r="D376" i="4"/>
  <c r="E376" i="4"/>
  <c r="F376" i="4"/>
  <c r="G376" i="4"/>
  <c r="H376" i="4"/>
  <c r="L376" i="4" s="1"/>
  <c r="J376" i="4"/>
  <c r="Q376" i="4"/>
  <c r="C377" i="4"/>
  <c r="D377" i="4"/>
  <c r="E377" i="4"/>
  <c r="F377" i="4"/>
  <c r="G377" i="4"/>
  <c r="H377" i="4"/>
  <c r="Q377" i="4"/>
  <c r="C378" i="4"/>
  <c r="D378" i="4"/>
  <c r="E378" i="4"/>
  <c r="F378" i="4"/>
  <c r="G378" i="4"/>
  <c r="I378" i="4"/>
  <c r="K378" i="4" s="1"/>
  <c r="Q378" i="4"/>
  <c r="C379" i="4"/>
  <c r="D379" i="4"/>
  <c r="E379" i="4"/>
  <c r="F379" i="4"/>
  <c r="C380" i="4"/>
  <c r="D380" i="4"/>
  <c r="E380" i="4"/>
  <c r="F380" i="4"/>
  <c r="C381" i="4"/>
  <c r="D381" i="4"/>
  <c r="E381" i="4"/>
  <c r="F381" i="4"/>
  <c r="C382" i="4"/>
  <c r="D382" i="4"/>
  <c r="E382" i="4"/>
  <c r="F382" i="4"/>
  <c r="C383" i="4"/>
  <c r="D383" i="4"/>
  <c r="E383" i="4"/>
  <c r="F383" i="4"/>
  <c r="H383" i="4"/>
  <c r="C384" i="4"/>
  <c r="D384" i="4"/>
  <c r="E384" i="4"/>
  <c r="F384" i="4"/>
  <c r="I384" i="4"/>
  <c r="K384" i="4" s="1"/>
  <c r="J384" i="4"/>
  <c r="O384" i="4"/>
  <c r="P384" i="4"/>
  <c r="Q384" i="4"/>
  <c r="C385" i="4"/>
  <c r="D385" i="4"/>
  <c r="E385" i="4"/>
  <c r="F385" i="4"/>
  <c r="Q385" i="4"/>
  <c r="C386" i="4"/>
  <c r="D386" i="4"/>
  <c r="E386" i="4"/>
  <c r="F386" i="4"/>
  <c r="I386" i="4"/>
  <c r="K386" i="4" s="1"/>
  <c r="C387" i="4"/>
  <c r="D387" i="4"/>
  <c r="E387" i="4"/>
  <c r="F387" i="4"/>
  <c r="G387" i="4"/>
  <c r="I387" i="4"/>
  <c r="J387" i="4"/>
  <c r="K387" i="4"/>
  <c r="C388" i="4"/>
  <c r="D388" i="4"/>
  <c r="E388" i="4"/>
  <c r="F388" i="4"/>
  <c r="G388" i="4"/>
  <c r="H388" i="4"/>
  <c r="L388" i="4" s="1"/>
  <c r="I388" i="4"/>
  <c r="K388" i="4" s="1"/>
  <c r="Q388" i="4"/>
  <c r="C389" i="4"/>
  <c r="D389" i="4"/>
  <c r="E389" i="4"/>
  <c r="F389" i="4"/>
  <c r="G389" i="4"/>
  <c r="I389" i="4"/>
  <c r="K389" i="4" s="1"/>
  <c r="Q389" i="4"/>
  <c r="C390" i="4"/>
  <c r="I390" i="4" s="1"/>
  <c r="K390" i="4" s="1"/>
  <c r="D390" i="4"/>
  <c r="E390" i="4"/>
  <c r="F390" i="4"/>
  <c r="C391" i="4"/>
  <c r="D391" i="4"/>
  <c r="E391" i="4"/>
  <c r="F391" i="4"/>
  <c r="C392" i="4"/>
  <c r="D392" i="4"/>
  <c r="E392" i="4"/>
  <c r="F392" i="4"/>
  <c r="G392" i="4"/>
  <c r="I392" i="4"/>
  <c r="K392" i="4" s="1"/>
  <c r="Q392" i="4"/>
  <c r="C393" i="4"/>
  <c r="D393" i="4"/>
  <c r="E393" i="4"/>
  <c r="F393" i="4"/>
  <c r="C394" i="4"/>
  <c r="D394" i="4"/>
  <c r="E394" i="4"/>
  <c r="F394" i="4"/>
  <c r="G394" i="4"/>
  <c r="H394" i="4"/>
  <c r="L394" i="4" s="1"/>
  <c r="I394" i="4"/>
  <c r="J394" i="4"/>
  <c r="K394" i="4"/>
  <c r="Q394" i="4"/>
  <c r="C395" i="4"/>
  <c r="D395" i="4"/>
  <c r="E395" i="4"/>
  <c r="F395" i="4"/>
  <c r="G395" i="4"/>
  <c r="H395" i="4"/>
  <c r="I395" i="4"/>
  <c r="K395" i="4"/>
  <c r="Q395" i="4"/>
  <c r="C396" i="4"/>
  <c r="D396" i="4"/>
  <c r="E396" i="4"/>
  <c r="F396" i="4"/>
  <c r="G396" i="4"/>
  <c r="I396" i="4"/>
  <c r="K396" i="4" s="1"/>
  <c r="J396" i="4"/>
  <c r="O396" i="4"/>
  <c r="P396" i="4"/>
  <c r="Q396" i="4"/>
  <c r="C397" i="4"/>
  <c r="D397" i="4"/>
  <c r="E397" i="4"/>
  <c r="F397" i="4"/>
  <c r="G397" i="4"/>
  <c r="I397" i="4"/>
  <c r="K397" i="4"/>
  <c r="Q397" i="4"/>
  <c r="C398" i="4"/>
  <c r="D398" i="4"/>
  <c r="E398" i="4"/>
  <c r="F398" i="4"/>
  <c r="G398" i="4"/>
  <c r="I398" i="4"/>
  <c r="K398" i="4"/>
  <c r="Q398" i="4"/>
  <c r="C399" i="4"/>
  <c r="D399" i="4"/>
  <c r="E399" i="4"/>
  <c r="F399" i="4"/>
  <c r="G399" i="4"/>
  <c r="C400" i="4"/>
  <c r="G400" i="4" s="1"/>
  <c r="D400" i="4"/>
  <c r="E400" i="4"/>
  <c r="F400" i="4"/>
  <c r="C401" i="4"/>
  <c r="D401" i="4"/>
  <c r="E401" i="4"/>
  <c r="F401" i="4"/>
  <c r="G401" i="4"/>
  <c r="H401" i="4"/>
  <c r="C402" i="4"/>
  <c r="D402" i="4"/>
  <c r="E402" i="4"/>
  <c r="F402" i="4"/>
  <c r="J402" i="4"/>
  <c r="Q402" i="4"/>
  <c r="C403" i="4"/>
  <c r="D403" i="4"/>
  <c r="E403" i="4"/>
  <c r="F403" i="4"/>
  <c r="C404" i="4"/>
  <c r="D404" i="4"/>
  <c r="E404" i="4"/>
  <c r="F404" i="4"/>
  <c r="G404" i="4"/>
  <c r="I404" i="4"/>
  <c r="K404" i="4"/>
  <c r="C405" i="4"/>
  <c r="D405" i="4"/>
  <c r="E405" i="4"/>
  <c r="F405" i="4"/>
  <c r="G405" i="4"/>
  <c r="I405" i="4"/>
  <c r="J405" i="4"/>
  <c r="K405" i="4"/>
  <c r="C406" i="4"/>
  <c r="D406" i="4"/>
  <c r="E406" i="4"/>
  <c r="F406" i="4"/>
  <c r="G406" i="4"/>
  <c r="H406" i="4"/>
  <c r="L406" i="4" s="1"/>
  <c r="I406" i="4"/>
  <c r="K406" i="4" s="1"/>
  <c r="J406" i="4"/>
  <c r="C407" i="4"/>
  <c r="Q407" i="4" s="1"/>
  <c r="D407" i="4"/>
  <c r="E407" i="4"/>
  <c r="F407" i="4"/>
  <c r="C408" i="4"/>
  <c r="D408" i="4"/>
  <c r="E408" i="4"/>
  <c r="F408" i="4"/>
  <c r="G408" i="4"/>
  <c r="I408" i="4"/>
  <c r="K408" i="4" s="1"/>
  <c r="O408" i="4" s="1"/>
  <c r="P408" i="4" s="1"/>
  <c r="J408" i="4"/>
  <c r="Q408" i="4"/>
  <c r="C409" i="4"/>
  <c r="D409" i="4"/>
  <c r="E409" i="4"/>
  <c r="F409" i="4"/>
  <c r="G409" i="4"/>
  <c r="I409" i="4"/>
  <c r="K409" i="4"/>
  <c r="Q409" i="4"/>
  <c r="C410" i="4"/>
  <c r="D410" i="4"/>
  <c r="E410" i="4"/>
  <c r="F410" i="4"/>
  <c r="G410" i="4"/>
  <c r="I410" i="4"/>
  <c r="K410" i="4"/>
  <c r="C411" i="4"/>
  <c r="D411" i="4"/>
  <c r="E411" i="4"/>
  <c r="F411" i="4"/>
  <c r="C412" i="4"/>
  <c r="H412" i="4" s="1"/>
  <c r="D412" i="4"/>
  <c r="E412" i="4"/>
  <c r="F412" i="4"/>
  <c r="C413" i="4"/>
  <c r="D413" i="4"/>
  <c r="E413" i="4"/>
  <c r="F413" i="4"/>
  <c r="G413" i="4"/>
  <c r="H413" i="4"/>
  <c r="C414" i="4"/>
  <c r="D414" i="4"/>
  <c r="E414" i="4"/>
  <c r="F414" i="4"/>
  <c r="I414" i="4"/>
  <c r="K414" i="4" s="1"/>
  <c r="Q414" i="4"/>
  <c r="C415" i="4"/>
  <c r="D415" i="4"/>
  <c r="E415" i="4"/>
  <c r="F415" i="4"/>
  <c r="Q415" i="4"/>
  <c r="C416" i="4"/>
  <c r="D416" i="4"/>
  <c r="E416" i="4"/>
  <c r="F416" i="4"/>
  <c r="C417" i="4"/>
  <c r="D417" i="4"/>
  <c r="E417" i="4"/>
  <c r="F417" i="4"/>
  <c r="G417" i="4"/>
  <c r="C418" i="4"/>
  <c r="D418" i="4"/>
  <c r="E418" i="4"/>
  <c r="F418" i="4"/>
  <c r="H418" i="4"/>
  <c r="L418" i="4" s="1"/>
  <c r="C419" i="4"/>
  <c r="D419" i="4"/>
  <c r="E419" i="4"/>
  <c r="F419" i="4"/>
  <c r="H419" i="4"/>
  <c r="I419" i="4"/>
  <c r="K419" i="4" s="1"/>
  <c r="Q419" i="4"/>
  <c r="C420" i="4"/>
  <c r="J420" i="4" s="1"/>
  <c r="D420" i="4"/>
  <c r="E420" i="4"/>
  <c r="F420" i="4"/>
  <c r="C421" i="4"/>
  <c r="D421" i="4"/>
  <c r="E421" i="4"/>
  <c r="F421" i="4"/>
  <c r="I421" i="4"/>
  <c r="K421" i="4" s="1"/>
  <c r="C422" i="4"/>
  <c r="D422" i="4"/>
  <c r="E422" i="4"/>
  <c r="F422" i="4"/>
  <c r="I422" i="4"/>
  <c r="K422" i="4"/>
  <c r="C423" i="4"/>
  <c r="J423" i="4" s="1"/>
  <c r="D423" i="4"/>
  <c r="E423" i="4"/>
  <c r="F423" i="4"/>
  <c r="C424" i="4"/>
  <c r="D424" i="4"/>
  <c r="E424" i="4"/>
  <c r="F424" i="4"/>
  <c r="G424" i="4"/>
  <c r="H424" i="4"/>
  <c r="I424" i="4"/>
  <c r="K424" i="4" s="1"/>
  <c r="J424" i="4"/>
  <c r="Q424" i="4"/>
  <c r="C425" i="4"/>
  <c r="D425" i="4"/>
  <c r="E425" i="4"/>
  <c r="F425" i="4"/>
  <c r="G425" i="4"/>
  <c r="I425" i="4"/>
  <c r="K425" i="4"/>
  <c r="C426" i="4"/>
  <c r="D426" i="4"/>
  <c r="E426" i="4"/>
  <c r="F426" i="4"/>
  <c r="I426" i="4"/>
  <c r="K426" i="4" s="1"/>
  <c r="J426" i="4"/>
  <c r="O426" i="4"/>
  <c r="P426" i="4"/>
  <c r="Q426" i="4"/>
  <c r="C427" i="4"/>
  <c r="D427" i="4"/>
  <c r="E427" i="4"/>
  <c r="F427" i="4"/>
  <c r="Q427" i="4"/>
  <c r="C428" i="4"/>
  <c r="D428" i="4"/>
  <c r="E428" i="4"/>
  <c r="F428" i="4"/>
  <c r="C429" i="4"/>
  <c r="D429" i="4"/>
  <c r="E429" i="4"/>
  <c r="F429" i="4"/>
  <c r="G429" i="4"/>
  <c r="C430" i="4"/>
  <c r="D430" i="4"/>
  <c r="E430" i="4"/>
  <c r="F430" i="4"/>
  <c r="G430" i="4"/>
  <c r="I430" i="4"/>
  <c r="J430" i="4"/>
  <c r="K430" i="4"/>
  <c r="Q430" i="4"/>
  <c r="C431" i="4"/>
  <c r="D431" i="4"/>
  <c r="E431" i="4"/>
  <c r="F431" i="4"/>
  <c r="G431" i="4"/>
  <c r="I431" i="4"/>
  <c r="K431" i="4"/>
  <c r="Q431" i="4"/>
  <c r="C432" i="4"/>
  <c r="D432" i="4"/>
  <c r="E432" i="4"/>
  <c r="F432" i="4"/>
  <c r="G432" i="4"/>
  <c r="I432" i="4"/>
  <c r="K432" i="4" s="1"/>
  <c r="J432" i="4"/>
  <c r="O432" i="4"/>
  <c r="P432" i="4"/>
  <c r="Q432" i="4"/>
  <c r="C433" i="4"/>
  <c r="D433" i="4"/>
  <c r="E433" i="4"/>
  <c r="F433" i="4"/>
  <c r="G433" i="4"/>
  <c r="I433" i="4"/>
  <c r="K433" i="4" s="1"/>
  <c r="Q433" i="4"/>
  <c r="C434" i="4"/>
  <c r="D434" i="4"/>
  <c r="E434" i="4"/>
  <c r="F434" i="4"/>
  <c r="G434" i="4"/>
  <c r="I434" i="4"/>
  <c r="K434" i="4" s="1"/>
  <c r="Q434" i="4"/>
  <c r="C435" i="4"/>
  <c r="D435" i="4"/>
  <c r="E435" i="4"/>
  <c r="F435" i="4"/>
  <c r="G435" i="4"/>
  <c r="I435" i="4"/>
  <c r="K435" i="4"/>
  <c r="C436" i="4"/>
  <c r="H436" i="4" s="1"/>
  <c r="D436" i="4"/>
  <c r="E436" i="4"/>
  <c r="F436" i="4"/>
  <c r="C437" i="4"/>
  <c r="D437" i="4"/>
  <c r="E437" i="4"/>
  <c r="F437" i="4"/>
  <c r="G437" i="4"/>
  <c r="H437" i="4"/>
  <c r="I437" i="4"/>
  <c r="K437" i="4" s="1"/>
  <c r="C438" i="4"/>
  <c r="D438" i="4"/>
  <c r="E438" i="4"/>
  <c r="F438" i="4"/>
  <c r="G438" i="4"/>
  <c r="I438" i="4"/>
  <c r="K438" i="4" s="1"/>
  <c r="J438" i="4"/>
  <c r="O438" i="4"/>
  <c r="Q438" i="4"/>
  <c r="C439" i="4"/>
  <c r="D439" i="4"/>
  <c r="E439" i="4"/>
  <c r="F439" i="4"/>
  <c r="G439" i="4"/>
  <c r="I439" i="4"/>
  <c r="K439" i="4"/>
  <c r="C440" i="4"/>
  <c r="D440" i="4"/>
  <c r="E440" i="4"/>
  <c r="F440" i="4"/>
  <c r="C441" i="4"/>
  <c r="D441" i="4"/>
  <c r="E441" i="4"/>
  <c r="F441" i="4"/>
  <c r="C442" i="4"/>
  <c r="D442" i="4"/>
  <c r="E442" i="4"/>
  <c r="F442" i="4"/>
  <c r="G442" i="4"/>
  <c r="H442" i="4"/>
  <c r="L442" i="4" s="1"/>
  <c r="C443" i="4"/>
  <c r="D443" i="4"/>
  <c r="E443" i="4"/>
  <c r="F443" i="4"/>
  <c r="G443" i="4"/>
  <c r="H443" i="4"/>
  <c r="I443" i="4"/>
  <c r="K443" i="4"/>
  <c r="C444" i="4"/>
  <c r="D444" i="4"/>
  <c r="E444" i="4"/>
  <c r="F444" i="4"/>
  <c r="G444" i="4"/>
  <c r="I444" i="4"/>
  <c r="K444" i="4" s="1"/>
  <c r="J444" i="4"/>
  <c r="O444" i="4"/>
  <c r="P444" i="4" s="1"/>
  <c r="Q444" i="4"/>
  <c r="C445" i="4"/>
  <c r="D445" i="4"/>
  <c r="E445" i="4"/>
  <c r="F445" i="4"/>
  <c r="C446" i="4"/>
  <c r="D446" i="4"/>
  <c r="E446" i="4"/>
  <c r="F446" i="4"/>
  <c r="G446" i="4"/>
  <c r="I446" i="4"/>
  <c r="K446" i="4" s="1"/>
  <c r="Q446" i="4"/>
  <c r="C447" i="4"/>
  <c r="D447" i="4"/>
  <c r="E447" i="4"/>
  <c r="F447" i="4"/>
  <c r="G447" i="4"/>
  <c r="I447" i="4"/>
  <c r="K447" i="4" s="1"/>
  <c r="J447" i="4"/>
  <c r="C448" i="4"/>
  <c r="D448" i="4"/>
  <c r="E448" i="4"/>
  <c r="F448" i="4"/>
  <c r="G448" i="4"/>
  <c r="H448" i="4"/>
  <c r="L448" i="4" s="1"/>
  <c r="I448" i="4"/>
  <c r="K448" i="4" s="1"/>
  <c r="J448" i="4"/>
  <c r="Q448" i="4"/>
  <c r="C449" i="4"/>
  <c r="D449" i="4"/>
  <c r="E449" i="4"/>
  <c r="F449" i="4"/>
  <c r="H449" i="4"/>
  <c r="I449" i="4"/>
  <c r="K449" i="4"/>
  <c r="Q449" i="4"/>
  <c r="C450" i="4"/>
  <c r="D450" i="4"/>
  <c r="E450" i="4"/>
  <c r="F450" i="4"/>
  <c r="I450" i="4"/>
  <c r="K450" i="4"/>
  <c r="Q450" i="4"/>
  <c r="C451" i="4"/>
  <c r="D451" i="4"/>
  <c r="E451" i="4"/>
  <c r="F451" i="4"/>
  <c r="G451" i="4"/>
  <c r="H451" i="4"/>
  <c r="I451" i="4"/>
  <c r="J451" i="4"/>
  <c r="K451" i="4"/>
  <c r="O451" i="4"/>
  <c r="C452" i="4"/>
  <c r="D452" i="4"/>
  <c r="E452" i="4"/>
  <c r="F452" i="4"/>
  <c r="G452" i="4"/>
  <c r="H452" i="4"/>
  <c r="I452" i="4"/>
  <c r="K452" i="4" s="1"/>
  <c r="J452" i="4"/>
  <c r="Q452" i="4"/>
  <c r="C453" i="4"/>
  <c r="D453" i="4"/>
  <c r="E453" i="4"/>
  <c r="F453" i="4"/>
  <c r="C454" i="4"/>
  <c r="J454" i="4" s="1"/>
  <c r="D454" i="4"/>
  <c r="E454" i="4"/>
  <c r="F454" i="4"/>
  <c r="C455" i="4"/>
  <c r="D455" i="4"/>
  <c r="E455" i="4"/>
  <c r="F455" i="4"/>
  <c r="G455" i="4"/>
  <c r="H455" i="4"/>
  <c r="C456" i="4"/>
  <c r="H456" i="4" s="1"/>
  <c r="L456" i="4" s="1"/>
  <c r="D456" i="4"/>
  <c r="E456" i="4"/>
  <c r="F456" i="4"/>
  <c r="G456" i="4"/>
  <c r="I456" i="4"/>
  <c r="K456" i="4" s="1"/>
  <c r="J456" i="4"/>
  <c r="Q456" i="4"/>
  <c r="C457" i="4"/>
  <c r="D457" i="4"/>
  <c r="E457" i="4"/>
  <c r="F457" i="4"/>
  <c r="G457" i="4"/>
  <c r="H457" i="4"/>
  <c r="C458" i="4"/>
  <c r="Q458" i="4" s="1"/>
  <c r="D458" i="4"/>
  <c r="E458" i="4"/>
  <c r="F458" i="4"/>
  <c r="H458" i="4"/>
  <c r="C459" i="4"/>
  <c r="D459" i="4"/>
  <c r="E459" i="4"/>
  <c r="F459" i="4"/>
  <c r="J459" i="4"/>
  <c r="C460" i="4"/>
  <c r="D460" i="4"/>
  <c r="E460" i="4"/>
  <c r="F460" i="4"/>
  <c r="G460" i="4"/>
  <c r="H460" i="4"/>
  <c r="L460" i="4" s="1"/>
  <c r="I460" i="4"/>
  <c r="J460" i="4"/>
  <c r="K460" i="4"/>
  <c r="O460" i="4" s="1"/>
  <c r="Q460" i="4"/>
  <c r="C461" i="4"/>
  <c r="Q461" i="4" s="1"/>
  <c r="D461" i="4"/>
  <c r="E461" i="4"/>
  <c r="F461" i="4"/>
  <c r="G461" i="4"/>
  <c r="H461" i="4"/>
  <c r="I461" i="4"/>
  <c r="K461" i="4"/>
  <c r="C462" i="4"/>
  <c r="Q462" i="4" s="1"/>
  <c r="D462" i="4"/>
  <c r="E462" i="4"/>
  <c r="F462" i="4"/>
  <c r="I462" i="4"/>
  <c r="K462" i="4"/>
  <c r="C463" i="4"/>
  <c r="O463" i="4" s="1"/>
  <c r="D463" i="4"/>
  <c r="E463" i="4"/>
  <c r="F463" i="4"/>
  <c r="G463" i="4"/>
  <c r="H463" i="4"/>
  <c r="L463" i="4" s="1"/>
  <c r="I463" i="4"/>
  <c r="K463" i="4" s="1"/>
  <c r="J463" i="4"/>
  <c r="C464" i="4"/>
  <c r="D464" i="4"/>
  <c r="E464" i="4"/>
  <c r="F464" i="4"/>
  <c r="G464" i="4"/>
  <c r="H464" i="4"/>
  <c r="I464" i="4"/>
  <c r="J464" i="4"/>
  <c r="O464" i="4" s="1"/>
  <c r="P464" i="4" s="1"/>
  <c r="K464" i="4"/>
  <c r="Q464" i="4"/>
  <c r="C465" i="4"/>
  <c r="D465" i="4"/>
  <c r="E465" i="4"/>
  <c r="F465" i="4"/>
  <c r="G465" i="4"/>
  <c r="J465" i="4"/>
  <c r="Q465" i="4"/>
  <c r="C466" i="4"/>
  <c r="D466" i="4"/>
  <c r="E466" i="4"/>
  <c r="F466" i="4"/>
  <c r="J466" i="4"/>
  <c r="Q466" i="4"/>
  <c r="C467" i="4"/>
  <c r="D467" i="4"/>
  <c r="E467" i="4"/>
  <c r="F467" i="4"/>
  <c r="G467" i="4"/>
  <c r="H467" i="4"/>
  <c r="I467" i="4"/>
  <c r="K467" i="4" s="1"/>
  <c r="O467" i="4" s="1"/>
  <c r="P467" i="4" s="1"/>
  <c r="J467" i="4"/>
  <c r="C468" i="4"/>
  <c r="H468" i="4" s="1"/>
  <c r="L468" i="4" s="1"/>
  <c r="D468" i="4"/>
  <c r="E468" i="4"/>
  <c r="F468" i="4"/>
  <c r="G468" i="4"/>
  <c r="I468" i="4"/>
  <c r="K468" i="4" s="1"/>
  <c r="J468" i="4"/>
  <c r="Q468" i="4"/>
  <c r="C469" i="4"/>
  <c r="D469" i="4"/>
  <c r="E469" i="4"/>
  <c r="F469" i="4"/>
  <c r="G469" i="4"/>
  <c r="H469" i="4"/>
  <c r="I469" i="4"/>
  <c r="K469" i="4" s="1"/>
  <c r="Q469" i="4"/>
  <c r="C470" i="4"/>
  <c r="D470" i="4"/>
  <c r="E470" i="4"/>
  <c r="F470" i="4"/>
  <c r="H470" i="4"/>
  <c r="J470" i="4"/>
  <c r="C471" i="4"/>
  <c r="D471" i="4"/>
  <c r="E471" i="4"/>
  <c r="F471" i="4"/>
  <c r="G471" i="4"/>
  <c r="I471" i="4"/>
  <c r="J471" i="4"/>
  <c r="K471" i="4"/>
  <c r="C472" i="4"/>
  <c r="D472" i="4"/>
  <c r="E472" i="4"/>
  <c r="F472" i="4"/>
  <c r="G472" i="4"/>
  <c r="H472" i="4"/>
  <c r="L472" i="4" s="1"/>
  <c r="I472" i="4"/>
  <c r="K472" i="4" s="1"/>
  <c r="J472" i="4"/>
  <c r="Q472" i="4"/>
  <c r="C473" i="4"/>
  <c r="D473" i="4"/>
  <c r="E473" i="4"/>
  <c r="F473" i="4"/>
  <c r="C474" i="4"/>
  <c r="D474" i="4"/>
  <c r="E474" i="4"/>
  <c r="F474" i="4"/>
  <c r="C475" i="4"/>
  <c r="D475" i="4"/>
  <c r="E475" i="4"/>
  <c r="F475" i="4"/>
  <c r="G475" i="4"/>
  <c r="I475" i="4"/>
  <c r="K475" i="4" s="1"/>
  <c r="C476" i="4"/>
  <c r="D476" i="4"/>
  <c r="E476" i="4"/>
  <c r="F476" i="4"/>
  <c r="G476" i="4"/>
  <c r="H476" i="4"/>
  <c r="I476" i="4"/>
  <c r="K476" i="4" s="1"/>
  <c r="O476" i="4" s="1"/>
  <c r="P476" i="4" s="1"/>
  <c r="J476" i="4"/>
  <c r="Q476" i="4"/>
  <c r="C477" i="4"/>
  <c r="D477" i="4"/>
  <c r="E477" i="4"/>
  <c r="F477" i="4"/>
  <c r="G477" i="4"/>
  <c r="I477" i="4"/>
  <c r="K477" i="4" s="1"/>
  <c r="C478" i="4"/>
  <c r="Q478" i="4" s="1"/>
  <c r="D478" i="4"/>
  <c r="E478" i="4"/>
  <c r="F478" i="4"/>
  <c r="H478" i="4"/>
  <c r="L478" i="4" s="1"/>
  <c r="C479" i="4"/>
  <c r="D479" i="4"/>
  <c r="E479" i="4"/>
  <c r="F479" i="4"/>
  <c r="G479" i="4"/>
  <c r="H479" i="4"/>
  <c r="I479" i="4"/>
  <c r="J479" i="4"/>
  <c r="K479" i="4"/>
  <c r="O479" i="4" s="1"/>
  <c r="P479" i="4" s="1"/>
  <c r="C480" i="4"/>
  <c r="H480" i="4" s="1"/>
  <c r="L480" i="4" s="1"/>
  <c r="D480" i="4"/>
  <c r="E480" i="4"/>
  <c r="F480" i="4"/>
  <c r="G480" i="4"/>
  <c r="I480" i="4"/>
  <c r="J480" i="4"/>
  <c r="K480" i="4"/>
  <c r="O480" i="4" s="1"/>
  <c r="P480" i="4" s="1"/>
  <c r="Q480" i="4"/>
  <c r="C481" i="4"/>
  <c r="D481" i="4"/>
  <c r="E481" i="4"/>
  <c r="F481" i="4"/>
  <c r="H481" i="4"/>
  <c r="I481" i="4"/>
  <c r="K481" i="4"/>
  <c r="C482" i="4"/>
  <c r="D482" i="4"/>
  <c r="E482" i="4"/>
  <c r="F482" i="4"/>
  <c r="J482" i="4"/>
  <c r="C483" i="4"/>
  <c r="D483" i="4"/>
  <c r="E483" i="4"/>
  <c r="F483" i="4"/>
  <c r="I483" i="4"/>
  <c r="K483" i="4" s="1"/>
  <c r="J483" i="4"/>
  <c r="O483" i="4"/>
  <c r="C484" i="4"/>
  <c r="D484" i="4"/>
  <c r="E484" i="4"/>
  <c r="F484" i="4"/>
  <c r="G484" i="4"/>
  <c r="H484" i="4"/>
  <c r="L484" i="4" s="1"/>
  <c r="I484" i="4"/>
  <c r="J484" i="4"/>
  <c r="K484" i="4"/>
  <c r="O484" i="4" s="1"/>
  <c r="Q484" i="4"/>
  <c r="C485" i="4"/>
  <c r="Q485" i="4" s="1"/>
  <c r="D485" i="4"/>
  <c r="E485" i="4"/>
  <c r="F485" i="4"/>
  <c r="H485" i="4"/>
  <c r="I485" i="4"/>
  <c r="K485" i="4"/>
  <c r="C486" i="4"/>
  <c r="D486" i="4"/>
  <c r="E486" i="4"/>
  <c r="F486" i="4"/>
  <c r="I486" i="4"/>
  <c r="K486" i="4"/>
  <c r="C487" i="4"/>
  <c r="D487" i="4"/>
  <c r="E487" i="4"/>
  <c r="F487" i="4"/>
  <c r="G487" i="4"/>
  <c r="H487" i="4"/>
  <c r="L487" i="4" s="1"/>
  <c r="I487" i="4"/>
  <c r="K487" i="4" s="1"/>
  <c r="J487" i="4"/>
  <c r="Q487" i="4"/>
  <c r="C488" i="4"/>
  <c r="D488" i="4"/>
  <c r="E488" i="4"/>
  <c r="F488" i="4"/>
  <c r="G488" i="4"/>
  <c r="H488" i="4"/>
  <c r="I488" i="4"/>
  <c r="K488" i="4" s="1"/>
  <c r="O488" i="4" s="1"/>
  <c r="P488" i="4" s="1"/>
  <c r="J488" i="4"/>
  <c r="Q488" i="4"/>
  <c r="C489" i="4"/>
  <c r="D489" i="4"/>
  <c r="E489" i="4"/>
  <c r="F489" i="4"/>
  <c r="G489" i="4"/>
  <c r="I489" i="4"/>
  <c r="K489" i="4"/>
  <c r="C490" i="4"/>
  <c r="D490" i="4"/>
  <c r="E490" i="4"/>
  <c r="F490" i="4"/>
  <c r="G490" i="4"/>
  <c r="H490" i="4"/>
  <c r="I490" i="4"/>
  <c r="K490" i="4" s="1"/>
  <c r="C491" i="4"/>
  <c r="D491" i="4"/>
  <c r="E491" i="4"/>
  <c r="F491" i="4"/>
  <c r="G491" i="4"/>
  <c r="H491" i="4"/>
  <c r="C492" i="4"/>
  <c r="D492" i="4"/>
  <c r="E492" i="4"/>
  <c r="F492" i="4"/>
  <c r="I492" i="4"/>
  <c r="K492" i="4" s="1"/>
  <c r="Q492" i="4"/>
  <c r="C493" i="4"/>
  <c r="D493" i="4"/>
  <c r="E493" i="4"/>
  <c r="F493" i="4"/>
  <c r="I493" i="4"/>
  <c r="J493" i="4"/>
  <c r="K493" i="4"/>
  <c r="O493" i="4"/>
  <c r="C494" i="4"/>
  <c r="D494" i="4"/>
  <c r="E494" i="4"/>
  <c r="F494" i="4"/>
  <c r="G494" i="4"/>
  <c r="H494" i="4"/>
  <c r="I494" i="4"/>
  <c r="J494" i="4"/>
  <c r="K494" i="4"/>
  <c r="O494" i="4"/>
  <c r="P494" i="4" s="1"/>
  <c r="Q494" i="4"/>
  <c r="C495" i="4"/>
  <c r="D495" i="4"/>
  <c r="E495" i="4"/>
  <c r="F495" i="4"/>
  <c r="G495" i="4"/>
  <c r="I495" i="4"/>
  <c r="K495" i="4"/>
  <c r="Q495" i="4"/>
  <c r="C496" i="4"/>
  <c r="D496" i="4"/>
  <c r="E496" i="4"/>
  <c r="F496" i="4"/>
  <c r="G496" i="4"/>
  <c r="H496" i="4"/>
  <c r="L496" i="4" s="1"/>
  <c r="I496" i="4"/>
  <c r="K496" i="4" s="1"/>
  <c r="J496" i="4"/>
  <c r="Q496" i="4"/>
  <c r="C497" i="4"/>
  <c r="D497" i="4"/>
  <c r="E497" i="4"/>
  <c r="F497" i="4"/>
  <c r="G497" i="4"/>
  <c r="H497" i="4"/>
  <c r="J497" i="4"/>
  <c r="C498" i="4"/>
  <c r="D498" i="4"/>
  <c r="E498" i="4"/>
  <c r="F498" i="4"/>
  <c r="I498" i="4"/>
  <c r="K498" i="4"/>
  <c r="Q498" i="4"/>
  <c r="C499" i="4"/>
  <c r="D499" i="4"/>
  <c r="E499" i="4"/>
  <c r="F499" i="4"/>
  <c r="G499" i="4"/>
  <c r="H499" i="4"/>
  <c r="I499" i="4"/>
  <c r="K499" i="4" s="1"/>
  <c r="J499" i="4"/>
  <c r="O499" i="4"/>
  <c r="C500" i="4"/>
  <c r="D500" i="4"/>
  <c r="E500" i="4"/>
  <c r="F500" i="4"/>
  <c r="G500" i="4"/>
  <c r="H500" i="4"/>
  <c r="I500" i="4"/>
  <c r="J500" i="4"/>
  <c r="K500" i="4"/>
  <c r="O500" i="4"/>
  <c r="P500" i="4" s="1"/>
  <c r="Q500" i="4"/>
  <c r="C501" i="4"/>
  <c r="D501" i="4"/>
  <c r="E501" i="4"/>
  <c r="F501" i="4"/>
  <c r="C502" i="4"/>
  <c r="D502" i="4"/>
  <c r="E502" i="4"/>
  <c r="F502" i="4"/>
  <c r="H502" i="4"/>
  <c r="L502" i="4" s="1"/>
  <c r="I502" i="4"/>
  <c r="K502" i="4" s="1"/>
  <c r="J502" i="4"/>
  <c r="Q502" i="4"/>
  <c r="C503" i="4"/>
  <c r="D503" i="4"/>
  <c r="E503" i="4"/>
  <c r="F503" i="4"/>
  <c r="G503" i="4"/>
  <c r="H503" i="4"/>
  <c r="J503" i="4"/>
  <c r="Q503" i="4"/>
  <c r="C504" i="4"/>
  <c r="Q504" i="4" s="1"/>
  <c r="D504" i="4"/>
  <c r="E504" i="4"/>
  <c r="F504" i="4"/>
  <c r="I504" i="4"/>
  <c r="K504" i="4"/>
  <c r="C505" i="4"/>
  <c r="D505" i="4"/>
  <c r="E505" i="4"/>
  <c r="F505" i="4"/>
  <c r="G505" i="4"/>
  <c r="H505" i="4"/>
  <c r="L505" i="4" s="1"/>
  <c r="I505" i="4"/>
  <c r="K505" i="4" s="1"/>
  <c r="J505" i="4"/>
  <c r="Q505" i="4"/>
  <c r="C506" i="4"/>
  <c r="D506" i="4"/>
  <c r="E506" i="4"/>
  <c r="F506" i="4"/>
  <c r="G506" i="4"/>
  <c r="H506" i="4"/>
  <c r="I506" i="4"/>
  <c r="K506" i="4" s="1"/>
  <c r="O506" i="4" s="1"/>
  <c r="P506" i="4" s="1"/>
  <c r="J506" i="4"/>
  <c r="Q506" i="4"/>
  <c r="C507" i="4"/>
  <c r="D507" i="4"/>
  <c r="E507" i="4"/>
  <c r="F507" i="4"/>
  <c r="G507" i="4"/>
  <c r="I507" i="4"/>
  <c r="K507" i="4"/>
  <c r="C508" i="4"/>
  <c r="D508" i="4"/>
  <c r="E508" i="4"/>
  <c r="F508" i="4"/>
  <c r="G508" i="4"/>
  <c r="H508" i="4"/>
  <c r="I508" i="4"/>
  <c r="K508" i="4" s="1"/>
  <c r="C509" i="4"/>
  <c r="D509" i="4"/>
  <c r="E509" i="4"/>
  <c r="F509" i="4"/>
  <c r="G509" i="4"/>
  <c r="H509" i="4"/>
  <c r="C510" i="4"/>
  <c r="D510" i="4"/>
  <c r="E510" i="4"/>
  <c r="F510" i="4"/>
  <c r="I510" i="4"/>
  <c r="K510" i="4" s="1"/>
  <c r="Q510" i="4"/>
  <c r="C511" i="4"/>
  <c r="D511" i="4"/>
  <c r="E511" i="4"/>
  <c r="F511" i="4"/>
  <c r="I511" i="4"/>
  <c r="J511" i="4"/>
  <c r="K511" i="4"/>
  <c r="O511" i="4"/>
  <c r="C512" i="4"/>
  <c r="D512" i="4"/>
  <c r="E512" i="4"/>
  <c r="F512" i="4"/>
  <c r="G512" i="4"/>
  <c r="H512" i="4"/>
  <c r="I512" i="4"/>
  <c r="J512" i="4"/>
  <c r="K512" i="4"/>
  <c r="O512" i="4"/>
  <c r="P512" i="4" s="1"/>
  <c r="Q512" i="4"/>
  <c r="C513" i="4"/>
  <c r="D513" i="4"/>
  <c r="E513" i="4"/>
  <c r="F513" i="4"/>
  <c r="G513" i="4"/>
  <c r="I513" i="4"/>
  <c r="K513" i="4"/>
  <c r="Q513" i="4"/>
  <c r="C514" i="4"/>
  <c r="D514" i="4"/>
  <c r="E514" i="4"/>
  <c r="F514" i="4"/>
  <c r="G514" i="4"/>
  <c r="H514" i="4"/>
  <c r="L514" i="4" s="1"/>
  <c r="I514" i="4"/>
  <c r="K514" i="4" s="1"/>
  <c r="J514" i="4"/>
  <c r="Q514" i="4"/>
  <c r="C515" i="4"/>
  <c r="D515" i="4"/>
  <c r="E515" i="4"/>
  <c r="F515" i="4"/>
  <c r="G515" i="4"/>
  <c r="H515" i="4"/>
  <c r="J515" i="4"/>
  <c r="C516" i="4"/>
  <c r="D516" i="4"/>
  <c r="E516" i="4"/>
  <c r="F516" i="4"/>
  <c r="I516" i="4"/>
  <c r="K516" i="4"/>
  <c r="Q516" i="4"/>
  <c r="C517" i="4"/>
  <c r="D517" i="4"/>
  <c r="E517" i="4"/>
  <c r="F517" i="4"/>
  <c r="G517" i="4"/>
  <c r="H517" i="4"/>
  <c r="I517" i="4"/>
  <c r="K517" i="4" s="1"/>
  <c r="J517" i="4"/>
  <c r="O517" i="4"/>
  <c r="C518" i="4"/>
  <c r="D518" i="4"/>
  <c r="E518" i="4"/>
  <c r="F518" i="4"/>
  <c r="G518" i="4"/>
  <c r="H518" i="4"/>
  <c r="I518" i="4"/>
  <c r="J518" i="4"/>
  <c r="K518" i="4"/>
  <c r="O518" i="4"/>
  <c r="P518" i="4" s="1"/>
  <c r="Q518" i="4"/>
  <c r="C519" i="4"/>
  <c r="D519" i="4"/>
  <c r="E519" i="4"/>
  <c r="F519" i="4"/>
  <c r="C520" i="4"/>
  <c r="D520" i="4"/>
  <c r="E520" i="4"/>
  <c r="F520" i="4"/>
  <c r="H520" i="4"/>
  <c r="L520" i="4" s="1"/>
  <c r="I520" i="4"/>
  <c r="K520" i="4" s="1"/>
  <c r="J520" i="4"/>
  <c r="Q520" i="4"/>
  <c r="C521" i="4"/>
  <c r="D521" i="4"/>
  <c r="E521" i="4"/>
  <c r="F521" i="4"/>
  <c r="G521" i="4"/>
  <c r="H521" i="4"/>
  <c r="J521" i="4"/>
  <c r="Q521" i="4"/>
  <c r="C522" i="4"/>
  <c r="D522" i="4"/>
  <c r="E522" i="4"/>
  <c r="F522" i="4"/>
  <c r="I522" i="4"/>
  <c r="K522" i="4"/>
  <c r="C523" i="4"/>
  <c r="D523" i="4"/>
  <c r="E523" i="4"/>
  <c r="F523" i="4"/>
  <c r="G523" i="4"/>
  <c r="H523" i="4"/>
  <c r="L523" i="4" s="1"/>
  <c r="I523" i="4"/>
  <c r="K523" i="4" s="1"/>
  <c r="J523" i="4"/>
  <c r="Q523" i="4"/>
  <c r="C524" i="4"/>
  <c r="D524" i="4"/>
  <c r="E524" i="4"/>
  <c r="F524" i="4"/>
  <c r="G524" i="4"/>
  <c r="H524" i="4"/>
  <c r="I524" i="4"/>
  <c r="K524" i="4" s="1"/>
  <c r="O524" i="4" s="1"/>
  <c r="P524" i="4" s="1"/>
  <c r="J524" i="4"/>
  <c r="Q524" i="4"/>
  <c r="C525" i="4"/>
  <c r="D525" i="4"/>
  <c r="E525" i="4"/>
  <c r="F525" i="4"/>
  <c r="G525" i="4"/>
  <c r="I525" i="4"/>
  <c r="K525" i="4"/>
  <c r="C526" i="4"/>
  <c r="Q526" i="4" s="1"/>
  <c r="D526" i="4"/>
  <c r="E526" i="4"/>
  <c r="F526" i="4"/>
  <c r="G526" i="4"/>
  <c r="H526" i="4"/>
  <c r="I526" i="4"/>
  <c r="K526" i="4" s="1"/>
  <c r="C527" i="4"/>
  <c r="D527" i="4"/>
  <c r="E527" i="4"/>
  <c r="F527" i="4"/>
  <c r="G527" i="4"/>
  <c r="H527" i="4"/>
  <c r="C528" i="4"/>
  <c r="D528" i="4"/>
  <c r="E528" i="4"/>
  <c r="F528" i="4"/>
  <c r="I528" i="4"/>
  <c r="K528" i="4" s="1"/>
  <c r="Q528" i="4"/>
  <c r="C529" i="4"/>
  <c r="D529" i="4"/>
  <c r="E529" i="4"/>
  <c r="F529" i="4"/>
  <c r="I529" i="4"/>
  <c r="J529" i="4"/>
  <c r="K529" i="4"/>
  <c r="O529" i="4"/>
  <c r="C530" i="4"/>
  <c r="D530" i="4"/>
  <c r="E530" i="4"/>
  <c r="F530" i="4"/>
  <c r="G530" i="4"/>
  <c r="H530" i="4"/>
  <c r="I530" i="4"/>
  <c r="J530" i="4"/>
  <c r="K530" i="4"/>
  <c r="O530" i="4"/>
  <c r="P530" i="4" s="1"/>
  <c r="Q530" i="4"/>
  <c r="C531" i="4"/>
  <c r="D531" i="4"/>
  <c r="E531" i="4"/>
  <c r="F531" i="4"/>
  <c r="G531" i="4"/>
  <c r="I531" i="4"/>
  <c r="K531" i="4"/>
  <c r="Q531" i="4"/>
  <c r="C532" i="4"/>
  <c r="D532" i="4"/>
  <c r="E532" i="4"/>
  <c r="F532" i="4"/>
  <c r="G532" i="4"/>
  <c r="H532" i="4"/>
  <c r="L532" i="4" s="1"/>
  <c r="I532" i="4"/>
  <c r="K532" i="4" s="1"/>
  <c r="J532" i="4"/>
  <c r="Q532" i="4"/>
  <c r="C533" i="4"/>
  <c r="D533" i="4"/>
  <c r="E533" i="4"/>
  <c r="F533" i="4"/>
  <c r="G533" i="4"/>
  <c r="H533" i="4"/>
  <c r="J533" i="4"/>
  <c r="C534" i="4"/>
  <c r="D534" i="4"/>
  <c r="E534" i="4"/>
  <c r="F534" i="4"/>
  <c r="I534" i="4"/>
  <c r="K534" i="4"/>
  <c r="Q534" i="4"/>
  <c r="C535" i="4"/>
  <c r="D535" i="4"/>
  <c r="E535" i="4"/>
  <c r="F535" i="4"/>
  <c r="G535" i="4"/>
  <c r="H535" i="4"/>
  <c r="I535" i="4"/>
  <c r="K535" i="4" s="1"/>
  <c r="J535" i="4"/>
  <c r="O535" i="4"/>
  <c r="C536" i="4"/>
  <c r="D536" i="4"/>
  <c r="E536" i="4"/>
  <c r="F536" i="4"/>
  <c r="G536" i="4"/>
  <c r="H536" i="4"/>
  <c r="I536" i="4"/>
  <c r="J536" i="4"/>
  <c r="K536" i="4"/>
  <c r="O536" i="4"/>
  <c r="P536" i="4" s="1"/>
  <c r="Q536" i="4"/>
  <c r="C537" i="4"/>
  <c r="D537" i="4"/>
  <c r="E537" i="4"/>
  <c r="F537" i="4"/>
  <c r="C538" i="4"/>
  <c r="D538" i="4"/>
  <c r="E538" i="4"/>
  <c r="F538" i="4"/>
  <c r="H538" i="4"/>
  <c r="L538" i="4" s="1"/>
  <c r="I538" i="4"/>
  <c r="K538" i="4" s="1"/>
  <c r="J538" i="4"/>
  <c r="Q538" i="4"/>
  <c r="C539" i="4"/>
  <c r="D539" i="4"/>
  <c r="E539" i="4"/>
  <c r="F539" i="4"/>
  <c r="G539" i="4"/>
  <c r="H539" i="4"/>
  <c r="J539" i="4"/>
  <c r="Q539" i="4"/>
  <c r="C540" i="4"/>
  <c r="D540" i="4"/>
  <c r="E540" i="4"/>
  <c r="F540" i="4"/>
  <c r="I540" i="4"/>
  <c r="K540" i="4"/>
  <c r="C541" i="4"/>
  <c r="D541" i="4"/>
  <c r="E541" i="4"/>
  <c r="F541" i="4"/>
  <c r="G541" i="4"/>
  <c r="H541" i="4"/>
  <c r="L541" i="4" s="1"/>
  <c r="I541" i="4"/>
  <c r="K541" i="4" s="1"/>
  <c r="J541" i="4"/>
  <c r="Q541" i="4"/>
  <c r="C542" i="4"/>
  <c r="D542" i="4"/>
  <c r="E542" i="4"/>
  <c r="F542" i="4"/>
  <c r="G542" i="4"/>
  <c r="H542" i="4"/>
  <c r="I542" i="4"/>
  <c r="K542" i="4" s="1"/>
  <c r="O542" i="4" s="1"/>
  <c r="P542" i="4" s="1"/>
  <c r="J542" i="4"/>
  <c r="Q542" i="4"/>
  <c r="C543" i="4"/>
  <c r="Q543" i="4" s="1"/>
  <c r="D543" i="4"/>
  <c r="E543" i="4"/>
  <c r="F543" i="4"/>
  <c r="G543" i="4"/>
  <c r="I543" i="4"/>
  <c r="K543" i="4"/>
  <c r="C544" i="4"/>
  <c r="D544" i="4"/>
  <c r="E544" i="4"/>
  <c r="F544" i="4"/>
  <c r="G544" i="4"/>
  <c r="H544" i="4"/>
  <c r="I544" i="4"/>
  <c r="K544" i="4" s="1"/>
  <c r="C545" i="4"/>
  <c r="Q545" i="4" s="1"/>
  <c r="D545" i="4"/>
  <c r="E545" i="4"/>
  <c r="F545" i="4"/>
  <c r="G545" i="4"/>
  <c r="C546" i="4"/>
  <c r="D546" i="4"/>
  <c r="E546" i="4"/>
  <c r="F546" i="4"/>
  <c r="I546" i="4"/>
  <c r="J546" i="4"/>
  <c r="K546" i="4"/>
  <c r="Q546" i="4"/>
  <c r="C547" i="4"/>
  <c r="D547" i="4"/>
  <c r="E547" i="4"/>
  <c r="F547" i="4"/>
  <c r="G547" i="4"/>
  <c r="H547" i="4"/>
  <c r="I547" i="4"/>
  <c r="K547" i="4" s="1"/>
  <c r="C548" i="4"/>
  <c r="D548" i="4"/>
  <c r="E548" i="4"/>
  <c r="F548" i="4"/>
  <c r="G548" i="4"/>
  <c r="H548" i="4"/>
  <c r="C549" i="4"/>
  <c r="D549" i="4"/>
  <c r="E549" i="4"/>
  <c r="F549" i="4"/>
  <c r="G549" i="4"/>
  <c r="Q549" i="4"/>
  <c r="C550" i="4"/>
  <c r="J550" i="4" s="1"/>
  <c r="D550" i="4"/>
  <c r="E550" i="4"/>
  <c r="F550" i="4"/>
  <c r="C551" i="4"/>
  <c r="D551" i="4"/>
  <c r="E551" i="4"/>
  <c r="F551" i="4"/>
  <c r="C552" i="4"/>
  <c r="D552" i="4"/>
  <c r="E552" i="4"/>
  <c r="F552" i="4"/>
  <c r="Q552" i="4"/>
  <c r="C553" i="4"/>
  <c r="D553" i="4"/>
  <c r="E553" i="4"/>
  <c r="F553" i="4"/>
  <c r="Q553" i="4"/>
  <c r="C554" i="4"/>
  <c r="D554" i="4"/>
  <c r="E554" i="4"/>
  <c r="F554" i="4"/>
  <c r="I554" i="4"/>
  <c r="K554" i="4"/>
  <c r="Q554" i="4"/>
  <c r="C555" i="4"/>
  <c r="D555" i="4"/>
  <c r="E555" i="4"/>
  <c r="F555" i="4"/>
  <c r="G555" i="4"/>
  <c r="H555" i="4"/>
  <c r="L555" i="4" s="1"/>
  <c r="I555" i="4"/>
  <c r="J555" i="4"/>
  <c r="K555" i="4"/>
  <c r="O555" i="4" s="1"/>
  <c r="C556" i="4"/>
  <c r="D556" i="4"/>
  <c r="E556" i="4"/>
  <c r="F556" i="4"/>
  <c r="G556" i="4"/>
  <c r="H556" i="4"/>
  <c r="L556" i="4" s="1"/>
  <c r="I556" i="4"/>
  <c r="J556" i="4"/>
  <c r="K556" i="4"/>
  <c r="Q556" i="4"/>
  <c r="C557" i="4"/>
  <c r="D557" i="4"/>
  <c r="E557" i="4"/>
  <c r="F557" i="4"/>
  <c r="G557" i="4"/>
  <c r="H557" i="4"/>
  <c r="I557" i="4"/>
  <c r="K557" i="4" s="1"/>
  <c r="C558" i="4"/>
  <c r="D558" i="4"/>
  <c r="E558" i="4"/>
  <c r="F558" i="4"/>
  <c r="I558" i="4"/>
  <c r="J558" i="4"/>
  <c r="K558" i="4"/>
  <c r="C559" i="4"/>
  <c r="D559" i="4"/>
  <c r="E559" i="4"/>
  <c r="F559" i="4"/>
  <c r="G559" i="4"/>
  <c r="H559" i="4"/>
  <c r="I559" i="4"/>
  <c r="K559" i="4" s="1"/>
  <c r="C560" i="4"/>
  <c r="D560" i="4"/>
  <c r="E560" i="4"/>
  <c r="F560" i="4"/>
  <c r="G560" i="4"/>
  <c r="H560" i="4"/>
  <c r="C561" i="4"/>
  <c r="I561" i="4" s="1"/>
  <c r="K561" i="4" s="1"/>
  <c r="D561" i="4"/>
  <c r="E561" i="4"/>
  <c r="F561" i="4"/>
  <c r="G561" i="4"/>
  <c r="Q561" i="4"/>
  <c r="C562" i="4"/>
  <c r="D562" i="4"/>
  <c r="E562" i="4"/>
  <c r="F562" i="4"/>
  <c r="C563" i="4"/>
  <c r="G563" i="4" s="1"/>
  <c r="D563" i="4"/>
  <c r="E563" i="4"/>
  <c r="F563" i="4"/>
  <c r="C564" i="4"/>
  <c r="D564" i="4"/>
  <c r="E564" i="4"/>
  <c r="F564" i="4"/>
  <c r="Q564" i="4"/>
  <c r="C565" i="4"/>
  <c r="D565" i="4"/>
  <c r="E565" i="4"/>
  <c r="F565" i="4"/>
  <c r="C566" i="4"/>
  <c r="D566" i="4"/>
  <c r="E566" i="4"/>
  <c r="F566" i="4"/>
  <c r="I566" i="4"/>
  <c r="K566" i="4"/>
  <c r="Q566" i="4"/>
  <c r="C567" i="4"/>
  <c r="D567" i="4"/>
  <c r="E567" i="4"/>
  <c r="F567" i="4"/>
  <c r="G567" i="4"/>
  <c r="H567" i="4"/>
  <c r="L567" i="4" s="1"/>
  <c r="I567" i="4"/>
  <c r="J567" i="4"/>
  <c r="K567" i="4"/>
  <c r="O567" i="4" s="1"/>
  <c r="C568" i="4"/>
  <c r="D568" i="4"/>
  <c r="E568" i="4"/>
  <c r="F568" i="4"/>
  <c r="G568" i="4"/>
  <c r="H568" i="4"/>
  <c r="L568" i="4" s="1"/>
  <c r="I568" i="4"/>
  <c r="J568" i="4"/>
  <c r="K568" i="4"/>
  <c r="Q568" i="4"/>
  <c r="C569" i="4"/>
  <c r="D569" i="4"/>
  <c r="E569" i="4"/>
  <c r="F569" i="4"/>
  <c r="G569" i="4"/>
  <c r="H569" i="4"/>
  <c r="I569" i="4"/>
  <c r="K569" i="4" s="1"/>
  <c r="C570" i="4"/>
  <c r="D570" i="4"/>
  <c r="E570" i="4"/>
  <c r="F570" i="4"/>
  <c r="I570" i="4"/>
  <c r="J570" i="4"/>
  <c r="K570" i="4"/>
  <c r="Q570" i="4"/>
  <c r="C571" i="4"/>
  <c r="D571" i="4"/>
  <c r="E571" i="4"/>
  <c r="F571" i="4"/>
  <c r="G571" i="4"/>
  <c r="H571" i="4"/>
  <c r="I571" i="4"/>
  <c r="K571" i="4" s="1"/>
  <c r="C572" i="4"/>
  <c r="D572" i="4"/>
  <c r="E572" i="4"/>
  <c r="F572" i="4"/>
  <c r="G572" i="4"/>
  <c r="H572" i="4"/>
  <c r="C573" i="4"/>
  <c r="I573" i="4" s="1"/>
  <c r="K573" i="4" s="1"/>
  <c r="D573" i="4"/>
  <c r="E573" i="4"/>
  <c r="F573" i="4"/>
  <c r="G573" i="4"/>
  <c r="C574" i="4"/>
  <c r="J574" i="4" s="1"/>
  <c r="D574" i="4"/>
  <c r="E574" i="4"/>
  <c r="F574" i="4"/>
  <c r="C575" i="4"/>
  <c r="D575" i="4"/>
  <c r="E575" i="4"/>
  <c r="F575" i="4"/>
  <c r="C576" i="4"/>
  <c r="D576" i="4"/>
  <c r="E576" i="4"/>
  <c r="F576" i="4"/>
  <c r="Q576" i="4"/>
  <c r="C577" i="4"/>
  <c r="D577" i="4"/>
  <c r="E577" i="4"/>
  <c r="F577" i="4"/>
  <c r="C578" i="4"/>
  <c r="D578" i="4"/>
  <c r="E578" i="4"/>
  <c r="F578" i="4"/>
  <c r="I578" i="4"/>
  <c r="K578" i="4"/>
  <c r="Q578" i="4"/>
  <c r="C579" i="4"/>
  <c r="D579" i="4"/>
  <c r="E579" i="4"/>
  <c r="F579" i="4"/>
  <c r="G579" i="4"/>
  <c r="H579" i="4"/>
  <c r="L579" i="4" s="1"/>
  <c r="I579" i="4"/>
  <c r="J579" i="4"/>
  <c r="K579" i="4"/>
  <c r="O579" i="4" s="1"/>
  <c r="C580" i="4"/>
  <c r="D580" i="4"/>
  <c r="E580" i="4"/>
  <c r="F580" i="4"/>
  <c r="G580" i="4"/>
  <c r="H580" i="4"/>
  <c r="L580" i="4" s="1"/>
  <c r="I580" i="4"/>
  <c r="J580" i="4"/>
  <c r="K580" i="4"/>
  <c r="Q580" i="4"/>
  <c r="C581" i="4"/>
  <c r="Q581" i="4" s="1"/>
  <c r="D581" i="4"/>
  <c r="E581" i="4"/>
  <c r="F581" i="4"/>
  <c r="G581" i="4"/>
  <c r="H581" i="4"/>
  <c r="I581" i="4"/>
  <c r="K581" i="4" s="1"/>
  <c r="C511" i="3"/>
  <c r="D511" i="3"/>
  <c r="E511" i="3"/>
  <c r="F511" i="3"/>
  <c r="G511" i="3"/>
  <c r="H511" i="3"/>
  <c r="L511" i="3" s="1"/>
  <c r="I511" i="3"/>
  <c r="K511" i="3"/>
  <c r="J511" i="3" s="1"/>
  <c r="O511" i="3" s="1"/>
  <c r="P511" i="3" s="1"/>
  <c r="C512" i="3"/>
  <c r="D512" i="3"/>
  <c r="E512" i="3"/>
  <c r="F512" i="3"/>
  <c r="G512" i="3"/>
  <c r="H512" i="3"/>
  <c r="I512" i="3"/>
  <c r="C513" i="3"/>
  <c r="D513" i="3"/>
  <c r="E513" i="3"/>
  <c r="F513" i="3"/>
  <c r="C514" i="3"/>
  <c r="D514" i="3"/>
  <c r="E514" i="3"/>
  <c r="F514" i="3"/>
  <c r="G514" i="3"/>
  <c r="H514" i="3"/>
  <c r="L514" i="3" s="1"/>
  <c r="I514" i="3"/>
  <c r="J514" i="3"/>
  <c r="O514" i="3" s="1"/>
  <c r="P514" i="3" s="1"/>
  <c r="K514" i="3"/>
  <c r="C515" i="3"/>
  <c r="D515" i="3"/>
  <c r="E515" i="3"/>
  <c r="F515" i="3"/>
  <c r="C516" i="3"/>
  <c r="D516" i="3"/>
  <c r="E516" i="3"/>
  <c r="F516" i="3"/>
  <c r="C517" i="3"/>
  <c r="D517" i="3"/>
  <c r="E517" i="3"/>
  <c r="F517" i="3"/>
  <c r="G517" i="3"/>
  <c r="H517" i="3"/>
  <c r="L517" i="3" s="1"/>
  <c r="I517" i="3"/>
  <c r="J517" i="3"/>
  <c r="O517" i="3" s="1"/>
  <c r="P517" i="3" s="1"/>
  <c r="K517" i="3"/>
  <c r="C518" i="3"/>
  <c r="D518" i="3"/>
  <c r="E518" i="3"/>
  <c r="F518" i="3"/>
  <c r="H518" i="3"/>
  <c r="C519" i="3"/>
  <c r="D519" i="3"/>
  <c r="E519" i="3"/>
  <c r="F519" i="3"/>
  <c r="C520" i="3"/>
  <c r="D520" i="3"/>
  <c r="E520" i="3"/>
  <c r="F520" i="3"/>
  <c r="G520" i="3"/>
  <c r="H520" i="3"/>
  <c r="L520" i="3" s="1"/>
  <c r="I520" i="3"/>
  <c r="K520" i="3"/>
  <c r="J520" i="3" s="1"/>
  <c r="O520" i="3" s="1"/>
  <c r="P520" i="3" s="1"/>
  <c r="C521" i="3"/>
  <c r="D521" i="3"/>
  <c r="E521" i="3"/>
  <c r="F521" i="3"/>
  <c r="G521" i="3"/>
  <c r="H521" i="3"/>
  <c r="I521" i="3"/>
  <c r="C522" i="3"/>
  <c r="D522" i="3"/>
  <c r="E522" i="3"/>
  <c r="F522" i="3"/>
  <c r="C523" i="3"/>
  <c r="D523" i="3"/>
  <c r="E523" i="3"/>
  <c r="F523" i="3"/>
  <c r="G523" i="3"/>
  <c r="H523" i="3"/>
  <c r="L523" i="3" s="1"/>
  <c r="I523" i="3"/>
  <c r="J523" i="3"/>
  <c r="O523" i="3" s="1"/>
  <c r="P523" i="3" s="1"/>
  <c r="K523" i="3"/>
  <c r="C524" i="3"/>
  <c r="D524" i="3"/>
  <c r="E524" i="3"/>
  <c r="F524" i="3"/>
  <c r="C525" i="3"/>
  <c r="D525" i="3"/>
  <c r="E525" i="3"/>
  <c r="F525" i="3"/>
  <c r="C526" i="3"/>
  <c r="D526" i="3"/>
  <c r="E526" i="3"/>
  <c r="F526" i="3"/>
  <c r="G526" i="3"/>
  <c r="H526" i="3"/>
  <c r="L526" i="3" s="1"/>
  <c r="I526" i="3"/>
  <c r="K526" i="3"/>
  <c r="J526" i="3" s="1"/>
  <c r="O526" i="3" s="1"/>
  <c r="P526" i="3" s="1"/>
  <c r="C527" i="3"/>
  <c r="D527" i="3"/>
  <c r="E527" i="3"/>
  <c r="F527" i="3"/>
  <c r="G527" i="3"/>
  <c r="H527" i="3"/>
  <c r="I527" i="3"/>
  <c r="C528" i="3"/>
  <c r="D528" i="3"/>
  <c r="E528" i="3"/>
  <c r="F528" i="3"/>
  <c r="I528" i="3"/>
  <c r="K528" i="3"/>
  <c r="J528" i="3" s="1"/>
  <c r="C529" i="3"/>
  <c r="D529" i="3"/>
  <c r="E529" i="3"/>
  <c r="F529" i="3"/>
  <c r="G529" i="3"/>
  <c r="H529" i="3"/>
  <c r="L529" i="3" s="1"/>
  <c r="I529" i="3"/>
  <c r="J529" i="3"/>
  <c r="O529" i="3" s="1"/>
  <c r="P529" i="3" s="1"/>
  <c r="K529" i="3"/>
  <c r="C530" i="3"/>
  <c r="D530" i="3"/>
  <c r="E530" i="3"/>
  <c r="F530" i="3"/>
  <c r="G530" i="3"/>
  <c r="H530" i="3"/>
  <c r="C531" i="3"/>
  <c r="D531" i="3"/>
  <c r="E531" i="3"/>
  <c r="F531" i="3"/>
  <c r="C532" i="3"/>
  <c r="D532" i="3"/>
  <c r="E532" i="3"/>
  <c r="F532" i="3"/>
  <c r="G532" i="3"/>
  <c r="H532" i="3"/>
  <c r="I532" i="3"/>
  <c r="K532" i="3"/>
  <c r="J532" i="3" s="1"/>
  <c r="O532" i="3" s="1"/>
  <c r="P532" i="3" s="1"/>
  <c r="C533" i="3"/>
  <c r="D533" i="3"/>
  <c r="E533" i="3"/>
  <c r="F533" i="3"/>
  <c r="H533" i="3"/>
  <c r="I533" i="3"/>
  <c r="C534" i="3"/>
  <c r="D534" i="3"/>
  <c r="E534" i="3"/>
  <c r="F534" i="3"/>
  <c r="I534" i="3"/>
  <c r="K534" i="3"/>
  <c r="J534" i="3" s="1"/>
  <c r="C535" i="3"/>
  <c r="D535" i="3"/>
  <c r="E535" i="3"/>
  <c r="F535" i="3"/>
  <c r="G535" i="3"/>
  <c r="H535" i="3"/>
  <c r="L535" i="3" s="1"/>
  <c r="I535" i="3"/>
  <c r="J535" i="3"/>
  <c r="O535" i="3" s="1"/>
  <c r="P535" i="3" s="1"/>
  <c r="K535" i="3"/>
  <c r="C536" i="3"/>
  <c r="D536" i="3"/>
  <c r="E536" i="3"/>
  <c r="F536" i="3"/>
  <c r="C537" i="3"/>
  <c r="D537" i="3"/>
  <c r="E537" i="3"/>
  <c r="F537" i="3"/>
  <c r="C538" i="3"/>
  <c r="D538" i="3"/>
  <c r="E538" i="3"/>
  <c r="F538" i="3"/>
  <c r="G538" i="3"/>
  <c r="H538" i="3"/>
  <c r="L538" i="3" s="1"/>
  <c r="I538" i="3"/>
  <c r="K538" i="3"/>
  <c r="J538" i="3" s="1"/>
  <c r="O538" i="3" s="1"/>
  <c r="P538" i="3" s="1"/>
  <c r="C539" i="3"/>
  <c r="D539" i="3"/>
  <c r="E539" i="3"/>
  <c r="F539" i="3"/>
  <c r="H539" i="3"/>
  <c r="I539" i="3"/>
  <c r="C540" i="3"/>
  <c r="D540" i="3"/>
  <c r="E540" i="3"/>
  <c r="F540" i="3"/>
  <c r="I540" i="3"/>
  <c r="J540" i="3"/>
  <c r="K540" i="3"/>
  <c r="C541" i="3"/>
  <c r="D541" i="3"/>
  <c r="E541" i="3"/>
  <c r="F541" i="3"/>
  <c r="G541" i="3"/>
  <c r="H541" i="3"/>
  <c r="L541" i="3" s="1"/>
  <c r="I541" i="3"/>
  <c r="J541" i="3"/>
  <c r="O541" i="3" s="1"/>
  <c r="P541" i="3" s="1"/>
  <c r="K541" i="3"/>
  <c r="C542" i="3"/>
  <c r="D542" i="3"/>
  <c r="E542" i="3"/>
  <c r="F542" i="3"/>
  <c r="G542" i="3"/>
  <c r="H542" i="3"/>
  <c r="C543" i="3"/>
  <c r="D543" i="3"/>
  <c r="E543" i="3"/>
  <c r="F543" i="3"/>
  <c r="C544" i="3"/>
  <c r="D544" i="3"/>
  <c r="E544" i="3"/>
  <c r="F544" i="3"/>
  <c r="G544" i="3"/>
  <c r="H544" i="3"/>
  <c r="L544" i="3" s="1"/>
  <c r="I544" i="3"/>
  <c r="K544" i="3"/>
  <c r="J544" i="3" s="1"/>
  <c r="O544" i="3" s="1"/>
  <c r="P544" i="3" s="1"/>
  <c r="C545" i="3"/>
  <c r="D545" i="3"/>
  <c r="E545" i="3"/>
  <c r="F545" i="3"/>
  <c r="H545" i="3"/>
  <c r="I545" i="3"/>
  <c r="C546" i="3"/>
  <c r="D546" i="3"/>
  <c r="E546" i="3"/>
  <c r="F546" i="3"/>
  <c r="I546" i="3"/>
  <c r="K546" i="3"/>
  <c r="J546" i="3" s="1"/>
  <c r="C547" i="3"/>
  <c r="D547" i="3"/>
  <c r="E547" i="3"/>
  <c r="F547" i="3"/>
  <c r="G547" i="3"/>
  <c r="H547" i="3"/>
  <c r="L547" i="3" s="1"/>
  <c r="I547" i="3"/>
  <c r="J547" i="3"/>
  <c r="O547" i="3" s="1"/>
  <c r="K547" i="3"/>
  <c r="C548" i="3"/>
  <c r="D548" i="3"/>
  <c r="E548" i="3"/>
  <c r="F548" i="3"/>
  <c r="G548" i="3"/>
  <c r="C549" i="3"/>
  <c r="D549" i="3"/>
  <c r="E549" i="3"/>
  <c r="F549" i="3"/>
  <c r="C550" i="3"/>
  <c r="D550" i="3"/>
  <c r="E550" i="3"/>
  <c r="F550" i="3"/>
  <c r="G550" i="3"/>
  <c r="H550" i="3"/>
  <c r="L550" i="3" s="1"/>
  <c r="I550" i="3"/>
  <c r="K550" i="3"/>
  <c r="J550" i="3" s="1"/>
  <c r="O550" i="3" s="1"/>
  <c r="P550" i="3" s="1"/>
  <c r="C551" i="3"/>
  <c r="D551" i="3"/>
  <c r="E551" i="3"/>
  <c r="F551" i="3"/>
  <c r="H551" i="3"/>
  <c r="I551" i="3"/>
  <c r="C552" i="3"/>
  <c r="D552" i="3"/>
  <c r="E552" i="3"/>
  <c r="F552" i="3"/>
  <c r="I552" i="3"/>
  <c r="K552" i="3"/>
  <c r="J552" i="3" s="1"/>
  <c r="C553" i="3"/>
  <c r="D553" i="3"/>
  <c r="E553" i="3"/>
  <c r="F553" i="3"/>
  <c r="G553" i="3"/>
  <c r="H553" i="3"/>
  <c r="L553" i="3" s="1"/>
  <c r="I553" i="3"/>
  <c r="J553" i="3"/>
  <c r="O553" i="3" s="1"/>
  <c r="P553" i="3" s="1"/>
  <c r="K553" i="3"/>
  <c r="C554" i="3"/>
  <c r="D554" i="3"/>
  <c r="E554" i="3"/>
  <c r="F554" i="3"/>
  <c r="G554" i="3"/>
  <c r="H554" i="3"/>
  <c r="C555" i="3"/>
  <c r="D555" i="3"/>
  <c r="E555" i="3"/>
  <c r="F555" i="3"/>
  <c r="K555" i="3"/>
  <c r="C556" i="3"/>
  <c r="D556" i="3"/>
  <c r="E556" i="3"/>
  <c r="F556" i="3"/>
  <c r="G556" i="3"/>
  <c r="H556" i="3"/>
  <c r="L556" i="3" s="1"/>
  <c r="I556" i="3"/>
  <c r="K556" i="3"/>
  <c r="J556" i="3" s="1"/>
  <c r="O556" i="3" s="1"/>
  <c r="C557" i="3"/>
  <c r="D557" i="3"/>
  <c r="E557" i="3"/>
  <c r="F557" i="3"/>
  <c r="H557" i="3"/>
  <c r="I557" i="3"/>
  <c r="C558" i="3"/>
  <c r="D558" i="3"/>
  <c r="E558" i="3"/>
  <c r="F558" i="3"/>
  <c r="I558" i="3"/>
  <c r="K558" i="3"/>
  <c r="J558" i="3" s="1"/>
  <c r="C559" i="3"/>
  <c r="D559" i="3"/>
  <c r="E559" i="3"/>
  <c r="F559" i="3"/>
  <c r="G559" i="3"/>
  <c r="H559" i="3"/>
  <c r="L559" i="3" s="1"/>
  <c r="I559" i="3"/>
  <c r="J559" i="3"/>
  <c r="O559" i="3" s="1"/>
  <c r="P559" i="3" s="1"/>
  <c r="K559" i="3"/>
  <c r="C560" i="3"/>
  <c r="D560" i="3"/>
  <c r="E560" i="3"/>
  <c r="F560" i="3"/>
  <c r="G560" i="3"/>
  <c r="H560" i="3"/>
  <c r="C561" i="3"/>
  <c r="D561" i="3"/>
  <c r="E561" i="3"/>
  <c r="F561" i="3"/>
  <c r="K561" i="3"/>
  <c r="C562" i="3"/>
  <c r="D562" i="3"/>
  <c r="E562" i="3"/>
  <c r="F562" i="3"/>
  <c r="G562" i="3"/>
  <c r="H562" i="3"/>
  <c r="L562" i="3" s="1"/>
  <c r="I562" i="3"/>
  <c r="J562" i="3"/>
  <c r="O562" i="3" s="1"/>
  <c r="P562" i="3" s="1"/>
  <c r="K562" i="3"/>
  <c r="C563" i="3"/>
  <c r="D563" i="3"/>
  <c r="E563" i="3"/>
  <c r="F563" i="3"/>
  <c r="H563" i="3"/>
  <c r="I563" i="3"/>
  <c r="C564" i="3"/>
  <c r="D564" i="3"/>
  <c r="E564" i="3"/>
  <c r="F564" i="3"/>
  <c r="I564" i="3"/>
  <c r="K564" i="3"/>
  <c r="J564" i="3" s="1"/>
  <c r="C565" i="3"/>
  <c r="D565" i="3"/>
  <c r="E565" i="3"/>
  <c r="F565" i="3"/>
  <c r="G565" i="3"/>
  <c r="H565" i="3"/>
  <c r="L565" i="3" s="1"/>
  <c r="I565" i="3"/>
  <c r="J565" i="3"/>
  <c r="O565" i="3" s="1"/>
  <c r="P565" i="3" s="1"/>
  <c r="K565" i="3"/>
  <c r="C566" i="3"/>
  <c r="H566" i="3" s="1"/>
  <c r="D566" i="3"/>
  <c r="E566" i="3"/>
  <c r="F566" i="3"/>
  <c r="C567" i="3"/>
  <c r="D567" i="3"/>
  <c r="E567" i="3"/>
  <c r="F567" i="3"/>
  <c r="K567" i="3"/>
  <c r="C568" i="3"/>
  <c r="D568" i="3"/>
  <c r="E568" i="3"/>
  <c r="F568" i="3"/>
  <c r="G568" i="3"/>
  <c r="H568" i="3"/>
  <c r="L568" i="3" s="1"/>
  <c r="I568" i="3"/>
  <c r="K568" i="3"/>
  <c r="J568" i="3" s="1"/>
  <c r="O568" i="3" s="1"/>
  <c r="P568" i="3" s="1"/>
  <c r="C569" i="3"/>
  <c r="D569" i="3"/>
  <c r="E569" i="3"/>
  <c r="F569" i="3"/>
  <c r="H569" i="3"/>
  <c r="I569" i="3"/>
  <c r="C570" i="3"/>
  <c r="D570" i="3"/>
  <c r="E570" i="3"/>
  <c r="F570" i="3"/>
  <c r="I570" i="3"/>
  <c r="C571" i="3"/>
  <c r="D571" i="3"/>
  <c r="E571" i="3"/>
  <c r="F571" i="3"/>
  <c r="G571" i="3"/>
  <c r="H571" i="3"/>
  <c r="L571" i="3" s="1"/>
  <c r="I571" i="3"/>
  <c r="J571" i="3"/>
  <c r="O571" i="3" s="1"/>
  <c r="P571" i="3" s="1"/>
  <c r="K571" i="3"/>
  <c r="C572" i="3"/>
  <c r="D572" i="3"/>
  <c r="E572" i="3"/>
  <c r="F572" i="3"/>
  <c r="G572" i="3"/>
  <c r="H572" i="3"/>
  <c r="C573" i="3"/>
  <c r="D573" i="3"/>
  <c r="E573" i="3"/>
  <c r="F573" i="3"/>
  <c r="C574" i="3"/>
  <c r="D574" i="3"/>
  <c r="E574" i="3"/>
  <c r="F574" i="3"/>
  <c r="G574" i="3"/>
  <c r="H574" i="3"/>
  <c r="L574" i="3" s="1"/>
  <c r="I574" i="3"/>
  <c r="J574" i="3"/>
  <c r="O574" i="3" s="1"/>
  <c r="K574" i="3"/>
  <c r="C575" i="3"/>
  <c r="D575" i="3"/>
  <c r="E575" i="3"/>
  <c r="F575" i="3"/>
  <c r="H575" i="3"/>
  <c r="I575" i="3"/>
  <c r="C576" i="3"/>
  <c r="D576" i="3"/>
  <c r="E576" i="3"/>
  <c r="F576" i="3"/>
  <c r="C577" i="3"/>
  <c r="D577" i="3"/>
  <c r="E577" i="3"/>
  <c r="F577" i="3"/>
  <c r="G577" i="3"/>
  <c r="H577" i="3"/>
  <c r="L577" i="3" s="1"/>
  <c r="I577" i="3"/>
  <c r="J577" i="3"/>
  <c r="O577" i="3" s="1"/>
  <c r="P577" i="3" s="1"/>
  <c r="K577" i="3"/>
  <c r="C578" i="3"/>
  <c r="D578" i="3"/>
  <c r="E578" i="3"/>
  <c r="F578" i="3"/>
  <c r="G578" i="3"/>
  <c r="C579" i="3"/>
  <c r="D579" i="3"/>
  <c r="E579" i="3"/>
  <c r="F579" i="3"/>
  <c r="K579" i="3"/>
  <c r="C580" i="3"/>
  <c r="D580" i="3"/>
  <c r="E580" i="3"/>
  <c r="F580" i="3"/>
  <c r="G580" i="3"/>
  <c r="H580" i="3"/>
  <c r="L580" i="3" s="1"/>
  <c r="I580" i="3"/>
  <c r="K580" i="3"/>
  <c r="J580" i="3" s="1"/>
  <c r="O580" i="3" s="1"/>
  <c r="P580" i="3" s="1"/>
  <c r="C581" i="3"/>
  <c r="D581" i="3"/>
  <c r="E581" i="3"/>
  <c r="F581" i="3"/>
  <c r="H581" i="3"/>
  <c r="I581" i="3"/>
  <c r="C323" i="3"/>
  <c r="D323" i="3"/>
  <c r="E323" i="3"/>
  <c r="F323" i="3"/>
  <c r="G323" i="3"/>
  <c r="H323" i="3"/>
  <c r="L323" i="3" s="1"/>
  <c r="I323" i="3"/>
  <c r="K323" i="3"/>
  <c r="J323" i="3" s="1"/>
  <c r="O323" i="3" s="1"/>
  <c r="P323" i="3" s="1"/>
  <c r="C324" i="3"/>
  <c r="D324" i="3"/>
  <c r="E324" i="3"/>
  <c r="F324" i="3"/>
  <c r="G324" i="3"/>
  <c r="H324" i="3"/>
  <c r="I324" i="3"/>
  <c r="C325" i="3"/>
  <c r="D325" i="3"/>
  <c r="E325" i="3"/>
  <c r="F325" i="3"/>
  <c r="C326" i="3"/>
  <c r="D326" i="3"/>
  <c r="E326" i="3"/>
  <c r="F326" i="3"/>
  <c r="G326" i="3"/>
  <c r="H326" i="3"/>
  <c r="L326" i="3" s="1"/>
  <c r="I326" i="3"/>
  <c r="K326" i="3"/>
  <c r="J326" i="3" s="1"/>
  <c r="O326" i="3" s="1"/>
  <c r="P326" i="3" s="1"/>
  <c r="C327" i="3"/>
  <c r="D327" i="3"/>
  <c r="E327" i="3"/>
  <c r="F327" i="3"/>
  <c r="C328" i="3"/>
  <c r="D328" i="3"/>
  <c r="E328" i="3"/>
  <c r="F328" i="3"/>
  <c r="C329" i="3"/>
  <c r="D329" i="3"/>
  <c r="E329" i="3"/>
  <c r="F329" i="3"/>
  <c r="G329" i="3"/>
  <c r="H329" i="3"/>
  <c r="L329" i="3" s="1"/>
  <c r="I329" i="3"/>
  <c r="K329" i="3"/>
  <c r="J329" i="3" s="1"/>
  <c r="O329" i="3" s="1"/>
  <c r="P329" i="3" s="1"/>
  <c r="C330" i="3"/>
  <c r="D330" i="3"/>
  <c r="E330" i="3"/>
  <c r="F330" i="3"/>
  <c r="C331" i="3"/>
  <c r="D331" i="3"/>
  <c r="E331" i="3"/>
  <c r="F331" i="3"/>
  <c r="I331" i="3"/>
  <c r="K331" i="3"/>
  <c r="J331" i="3" s="1"/>
  <c r="O331" i="3"/>
  <c r="P331" i="3"/>
  <c r="C332" i="3"/>
  <c r="D332" i="3"/>
  <c r="E332" i="3"/>
  <c r="F332" i="3"/>
  <c r="G332" i="3"/>
  <c r="H332" i="3"/>
  <c r="L332" i="3" s="1"/>
  <c r="I332" i="3"/>
  <c r="K332" i="3"/>
  <c r="J332" i="3" s="1"/>
  <c r="O332" i="3" s="1"/>
  <c r="P332" i="3" s="1"/>
  <c r="C333" i="3"/>
  <c r="D333" i="3"/>
  <c r="E333" i="3"/>
  <c r="F333" i="3"/>
  <c r="C334" i="3"/>
  <c r="D334" i="3"/>
  <c r="E334" i="3"/>
  <c r="F334" i="3"/>
  <c r="I334" i="3"/>
  <c r="K334" i="3"/>
  <c r="J334" i="3" s="1"/>
  <c r="O334" i="3"/>
  <c r="P334" i="3"/>
  <c r="C335" i="3"/>
  <c r="D335" i="3"/>
  <c r="E335" i="3"/>
  <c r="F335" i="3"/>
  <c r="G335" i="3"/>
  <c r="H335" i="3"/>
  <c r="L335" i="3" s="1"/>
  <c r="I335" i="3"/>
  <c r="K335" i="3"/>
  <c r="J335" i="3" s="1"/>
  <c r="O335" i="3" s="1"/>
  <c r="P335" i="3" s="1"/>
  <c r="C336" i="3"/>
  <c r="D336" i="3"/>
  <c r="E336" i="3"/>
  <c r="F336" i="3"/>
  <c r="C337" i="3"/>
  <c r="D337" i="3"/>
  <c r="E337" i="3"/>
  <c r="F337" i="3"/>
  <c r="C338" i="3"/>
  <c r="D338" i="3"/>
  <c r="E338" i="3"/>
  <c r="F338" i="3"/>
  <c r="G338" i="3"/>
  <c r="H338" i="3"/>
  <c r="L338" i="3" s="1"/>
  <c r="M338" i="3" s="1"/>
  <c r="N338" i="3" s="1"/>
  <c r="R338" i="3" s="1"/>
  <c r="I338" i="3"/>
  <c r="K338" i="3"/>
  <c r="J338" i="3" s="1"/>
  <c r="O338" i="3" s="1"/>
  <c r="P338" i="3" s="1"/>
  <c r="C339" i="3"/>
  <c r="D339" i="3"/>
  <c r="E339" i="3"/>
  <c r="F339" i="3"/>
  <c r="C340" i="3"/>
  <c r="D340" i="3"/>
  <c r="E340" i="3"/>
  <c r="F340" i="3"/>
  <c r="C341" i="3"/>
  <c r="D341" i="3"/>
  <c r="E341" i="3"/>
  <c r="F341" i="3"/>
  <c r="G341" i="3"/>
  <c r="H341" i="3"/>
  <c r="L341" i="3" s="1"/>
  <c r="I341" i="3"/>
  <c r="K341" i="3"/>
  <c r="J341" i="3" s="1"/>
  <c r="O341" i="3" s="1"/>
  <c r="P341" i="3" s="1"/>
  <c r="C342" i="3"/>
  <c r="D342" i="3"/>
  <c r="E342" i="3"/>
  <c r="F342" i="3"/>
  <c r="G342" i="3"/>
  <c r="H342" i="3"/>
  <c r="I342" i="3"/>
  <c r="C343" i="3"/>
  <c r="D343" i="3"/>
  <c r="E343" i="3"/>
  <c r="F343" i="3"/>
  <c r="I343" i="3"/>
  <c r="K343" i="3"/>
  <c r="J343" i="3" s="1"/>
  <c r="O343" i="3" s="1"/>
  <c r="C344" i="3"/>
  <c r="D344" i="3"/>
  <c r="E344" i="3"/>
  <c r="F344" i="3"/>
  <c r="G344" i="3"/>
  <c r="H344" i="3"/>
  <c r="L344" i="3" s="1"/>
  <c r="I344" i="3"/>
  <c r="K344" i="3"/>
  <c r="J344" i="3" s="1"/>
  <c r="O344" i="3" s="1"/>
  <c r="P344" i="3" s="1"/>
  <c r="C345" i="3"/>
  <c r="D345" i="3"/>
  <c r="E345" i="3"/>
  <c r="F345" i="3"/>
  <c r="C346" i="3"/>
  <c r="D346" i="3"/>
  <c r="E346" i="3"/>
  <c r="F346" i="3"/>
  <c r="C347" i="3"/>
  <c r="D347" i="3"/>
  <c r="E347" i="3"/>
  <c r="F347" i="3"/>
  <c r="G347" i="3"/>
  <c r="H347" i="3"/>
  <c r="L347" i="3" s="1"/>
  <c r="I347" i="3"/>
  <c r="J347" i="3"/>
  <c r="O347" i="3" s="1"/>
  <c r="P347" i="3" s="1"/>
  <c r="K347" i="3"/>
  <c r="C348" i="3"/>
  <c r="D348" i="3"/>
  <c r="E348" i="3"/>
  <c r="F348" i="3"/>
  <c r="C349" i="3"/>
  <c r="D349" i="3"/>
  <c r="E349" i="3"/>
  <c r="F349" i="3"/>
  <c r="C350" i="3"/>
  <c r="D350" i="3"/>
  <c r="E350" i="3"/>
  <c r="F350" i="3"/>
  <c r="G350" i="3"/>
  <c r="H350" i="3"/>
  <c r="L350" i="3" s="1"/>
  <c r="I350" i="3"/>
  <c r="K350" i="3"/>
  <c r="J350" i="3" s="1"/>
  <c r="O350" i="3" s="1"/>
  <c r="P350" i="3" s="1"/>
  <c r="C351" i="3"/>
  <c r="D351" i="3"/>
  <c r="E351" i="3"/>
  <c r="F351" i="3"/>
  <c r="C352" i="3"/>
  <c r="D352" i="3"/>
  <c r="E352" i="3"/>
  <c r="F352" i="3"/>
  <c r="I352" i="3"/>
  <c r="K352" i="3"/>
  <c r="J352" i="3" s="1"/>
  <c r="O352" i="3"/>
  <c r="P352" i="3"/>
  <c r="C353" i="3"/>
  <c r="D353" i="3"/>
  <c r="E353" i="3"/>
  <c r="F353" i="3"/>
  <c r="G353" i="3"/>
  <c r="H353" i="3"/>
  <c r="L353" i="3" s="1"/>
  <c r="I353" i="3"/>
  <c r="K353" i="3"/>
  <c r="J353" i="3" s="1"/>
  <c r="O353" i="3" s="1"/>
  <c r="P353" i="3" s="1"/>
  <c r="C354" i="3"/>
  <c r="D354" i="3"/>
  <c r="E354" i="3"/>
  <c r="F354" i="3"/>
  <c r="G354" i="3"/>
  <c r="H354" i="3"/>
  <c r="I354" i="3"/>
  <c r="C355" i="3"/>
  <c r="D355" i="3"/>
  <c r="E355" i="3"/>
  <c r="F355" i="3"/>
  <c r="I355" i="3"/>
  <c r="K355" i="3"/>
  <c r="J355" i="3" s="1"/>
  <c r="O355" i="3"/>
  <c r="P355" i="3"/>
  <c r="C356" i="3"/>
  <c r="D356" i="3"/>
  <c r="E356" i="3"/>
  <c r="F356" i="3"/>
  <c r="G356" i="3"/>
  <c r="H356" i="3"/>
  <c r="I356" i="3"/>
  <c r="K356" i="3"/>
  <c r="J356" i="3" s="1"/>
  <c r="O356" i="3" s="1"/>
  <c r="P356" i="3" s="1"/>
  <c r="C357" i="3"/>
  <c r="D357" i="3"/>
  <c r="E357" i="3"/>
  <c r="F357" i="3"/>
  <c r="C358" i="3"/>
  <c r="D358" i="3"/>
  <c r="E358" i="3"/>
  <c r="F358" i="3"/>
  <c r="C359" i="3"/>
  <c r="D359" i="3"/>
  <c r="E359" i="3"/>
  <c r="F359" i="3"/>
  <c r="G359" i="3"/>
  <c r="H359" i="3"/>
  <c r="L359" i="3" s="1"/>
  <c r="I359" i="3"/>
  <c r="K359" i="3"/>
  <c r="J359" i="3" s="1"/>
  <c r="O359" i="3" s="1"/>
  <c r="P359" i="3" s="1"/>
  <c r="C360" i="3"/>
  <c r="D360" i="3"/>
  <c r="E360" i="3"/>
  <c r="F360" i="3"/>
  <c r="C361" i="3"/>
  <c r="D361" i="3"/>
  <c r="E361" i="3"/>
  <c r="F361" i="3"/>
  <c r="C362" i="3"/>
  <c r="D362" i="3"/>
  <c r="E362" i="3"/>
  <c r="F362" i="3"/>
  <c r="G362" i="3"/>
  <c r="H362" i="3"/>
  <c r="I362" i="3"/>
  <c r="K362" i="3"/>
  <c r="J362" i="3" s="1"/>
  <c r="O362" i="3" s="1"/>
  <c r="P362" i="3" s="1"/>
  <c r="C363" i="3"/>
  <c r="D363" i="3"/>
  <c r="E363" i="3"/>
  <c r="F363" i="3"/>
  <c r="C364" i="3"/>
  <c r="D364" i="3"/>
  <c r="E364" i="3"/>
  <c r="F364" i="3"/>
  <c r="C365" i="3"/>
  <c r="D365" i="3"/>
  <c r="E365" i="3"/>
  <c r="F365" i="3"/>
  <c r="G365" i="3"/>
  <c r="H365" i="3"/>
  <c r="L365" i="3" s="1"/>
  <c r="I365" i="3"/>
  <c r="J365" i="3"/>
  <c r="O365" i="3" s="1"/>
  <c r="P365" i="3" s="1"/>
  <c r="K365" i="3"/>
  <c r="C366" i="3"/>
  <c r="D366" i="3"/>
  <c r="E366" i="3"/>
  <c r="F366" i="3"/>
  <c r="C367" i="3"/>
  <c r="D367" i="3"/>
  <c r="E367" i="3"/>
  <c r="F367" i="3"/>
  <c r="C368" i="3"/>
  <c r="D368" i="3"/>
  <c r="E368" i="3"/>
  <c r="F368" i="3"/>
  <c r="G368" i="3"/>
  <c r="H368" i="3"/>
  <c r="L368" i="3" s="1"/>
  <c r="I368" i="3"/>
  <c r="K368" i="3"/>
  <c r="J368" i="3" s="1"/>
  <c r="O368" i="3" s="1"/>
  <c r="P368" i="3" s="1"/>
  <c r="C369" i="3"/>
  <c r="D369" i="3"/>
  <c r="E369" i="3"/>
  <c r="F369" i="3"/>
  <c r="C370" i="3"/>
  <c r="D370" i="3"/>
  <c r="E370" i="3"/>
  <c r="F370" i="3"/>
  <c r="C371" i="3"/>
  <c r="D371" i="3"/>
  <c r="E371" i="3"/>
  <c r="F371" i="3"/>
  <c r="G371" i="3"/>
  <c r="H371" i="3"/>
  <c r="I371" i="3"/>
  <c r="J371" i="3"/>
  <c r="O371" i="3" s="1"/>
  <c r="P371" i="3" s="1"/>
  <c r="K371" i="3"/>
  <c r="C372" i="3"/>
  <c r="D372" i="3"/>
  <c r="E372" i="3"/>
  <c r="F372" i="3"/>
  <c r="G372" i="3"/>
  <c r="H372" i="3"/>
  <c r="I372" i="3"/>
  <c r="C373" i="3"/>
  <c r="D373" i="3"/>
  <c r="E373" i="3"/>
  <c r="F373" i="3"/>
  <c r="C374" i="3"/>
  <c r="D374" i="3"/>
  <c r="E374" i="3"/>
  <c r="F374" i="3"/>
  <c r="G374" i="3"/>
  <c r="H374" i="3"/>
  <c r="L374" i="3" s="1"/>
  <c r="I374" i="3"/>
  <c r="K374" i="3"/>
  <c r="J374" i="3" s="1"/>
  <c r="O374" i="3" s="1"/>
  <c r="P374" i="3" s="1"/>
  <c r="C375" i="3"/>
  <c r="D375" i="3"/>
  <c r="E375" i="3"/>
  <c r="F375" i="3"/>
  <c r="G375" i="3"/>
  <c r="I375" i="3"/>
  <c r="C376" i="3"/>
  <c r="D376" i="3"/>
  <c r="E376" i="3"/>
  <c r="F376" i="3"/>
  <c r="K376" i="3"/>
  <c r="J376" i="3" s="1"/>
  <c r="C377" i="3"/>
  <c r="D377" i="3"/>
  <c r="E377" i="3"/>
  <c r="F377" i="3"/>
  <c r="G377" i="3"/>
  <c r="H377" i="3"/>
  <c r="I377" i="3"/>
  <c r="K377" i="3"/>
  <c r="J377" i="3" s="1"/>
  <c r="O377" i="3" s="1"/>
  <c r="P377" i="3" s="1"/>
  <c r="C378" i="3"/>
  <c r="D378" i="3"/>
  <c r="E378" i="3"/>
  <c r="F378" i="3"/>
  <c r="I378" i="3"/>
  <c r="C379" i="3"/>
  <c r="D379" i="3"/>
  <c r="E379" i="3"/>
  <c r="F379" i="3"/>
  <c r="C380" i="3"/>
  <c r="D380" i="3"/>
  <c r="E380" i="3"/>
  <c r="F380" i="3"/>
  <c r="G380" i="3"/>
  <c r="H380" i="3"/>
  <c r="I380" i="3"/>
  <c r="K380" i="3"/>
  <c r="J380" i="3" s="1"/>
  <c r="O380" i="3" s="1"/>
  <c r="P380" i="3" s="1"/>
  <c r="C381" i="3"/>
  <c r="D381" i="3"/>
  <c r="E381" i="3"/>
  <c r="F381" i="3"/>
  <c r="C382" i="3"/>
  <c r="D382" i="3"/>
  <c r="E382" i="3"/>
  <c r="F382" i="3"/>
  <c r="C383" i="3"/>
  <c r="D383" i="3"/>
  <c r="E383" i="3"/>
  <c r="F383" i="3"/>
  <c r="G383" i="3"/>
  <c r="H383" i="3"/>
  <c r="L383" i="3" s="1"/>
  <c r="M383" i="3" s="1"/>
  <c r="N383" i="3" s="1"/>
  <c r="R383" i="3" s="1"/>
  <c r="I383" i="3"/>
  <c r="K383" i="3"/>
  <c r="J383" i="3" s="1"/>
  <c r="O383" i="3" s="1"/>
  <c r="P383" i="3" s="1"/>
  <c r="C384" i="3"/>
  <c r="D384" i="3"/>
  <c r="E384" i="3"/>
  <c r="F384" i="3"/>
  <c r="I384" i="3"/>
  <c r="C385" i="3"/>
  <c r="D385" i="3"/>
  <c r="E385" i="3"/>
  <c r="F385" i="3"/>
  <c r="I385" i="3"/>
  <c r="K385" i="3"/>
  <c r="J385" i="3" s="1"/>
  <c r="O385" i="3" s="1"/>
  <c r="P385" i="3" s="1"/>
  <c r="C386" i="3"/>
  <c r="D386" i="3"/>
  <c r="E386" i="3"/>
  <c r="F386" i="3"/>
  <c r="G386" i="3"/>
  <c r="H386" i="3"/>
  <c r="L386" i="3" s="1"/>
  <c r="I386" i="3"/>
  <c r="K386" i="3"/>
  <c r="J386" i="3" s="1"/>
  <c r="O386" i="3" s="1"/>
  <c r="P386" i="3" s="1"/>
  <c r="C387" i="3"/>
  <c r="D387" i="3"/>
  <c r="E387" i="3"/>
  <c r="F387" i="3"/>
  <c r="G387" i="3"/>
  <c r="C388" i="3"/>
  <c r="D388" i="3"/>
  <c r="E388" i="3"/>
  <c r="F388" i="3"/>
  <c r="I388" i="3"/>
  <c r="C389" i="3"/>
  <c r="D389" i="3"/>
  <c r="E389" i="3"/>
  <c r="F389" i="3"/>
  <c r="G389" i="3"/>
  <c r="H389" i="3"/>
  <c r="L389" i="3" s="1"/>
  <c r="I389" i="3"/>
  <c r="K389" i="3"/>
  <c r="J389" i="3" s="1"/>
  <c r="O389" i="3" s="1"/>
  <c r="P389" i="3" s="1"/>
  <c r="C390" i="3"/>
  <c r="D390" i="3"/>
  <c r="E390" i="3"/>
  <c r="F390" i="3"/>
  <c r="C391" i="3"/>
  <c r="D391" i="3"/>
  <c r="E391" i="3"/>
  <c r="F391" i="3"/>
  <c r="C392" i="3"/>
  <c r="P392" i="3" s="1"/>
  <c r="D392" i="3"/>
  <c r="E392" i="3"/>
  <c r="F392" i="3"/>
  <c r="G392" i="3"/>
  <c r="H392" i="3"/>
  <c r="I392" i="3"/>
  <c r="K392" i="3"/>
  <c r="J392" i="3" s="1"/>
  <c r="O392" i="3" s="1"/>
  <c r="C393" i="3"/>
  <c r="D393" i="3"/>
  <c r="E393" i="3"/>
  <c r="F393" i="3"/>
  <c r="G393" i="3"/>
  <c r="I393" i="3"/>
  <c r="C394" i="3"/>
  <c r="D394" i="3"/>
  <c r="E394" i="3"/>
  <c r="F394" i="3"/>
  <c r="C395" i="3"/>
  <c r="D395" i="3"/>
  <c r="E395" i="3"/>
  <c r="F395" i="3"/>
  <c r="G395" i="3"/>
  <c r="H395" i="3"/>
  <c r="L395" i="3" s="1"/>
  <c r="I395" i="3"/>
  <c r="J395" i="3"/>
  <c r="O395" i="3" s="1"/>
  <c r="P395" i="3" s="1"/>
  <c r="K395" i="3"/>
  <c r="C396" i="3"/>
  <c r="D396" i="3"/>
  <c r="E396" i="3"/>
  <c r="F396" i="3"/>
  <c r="I396" i="3"/>
  <c r="C397" i="3"/>
  <c r="D397" i="3"/>
  <c r="E397" i="3"/>
  <c r="F397" i="3"/>
  <c r="I397" i="3"/>
  <c r="C398" i="3"/>
  <c r="P398" i="3" s="1"/>
  <c r="D398" i="3"/>
  <c r="E398" i="3"/>
  <c r="F398" i="3"/>
  <c r="G398" i="3"/>
  <c r="H398" i="3"/>
  <c r="L398" i="3" s="1"/>
  <c r="I398" i="3"/>
  <c r="K398" i="3"/>
  <c r="J398" i="3" s="1"/>
  <c r="O398" i="3" s="1"/>
  <c r="C399" i="3"/>
  <c r="D399" i="3"/>
  <c r="E399" i="3"/>
  <c r="F399" i="3"/>
  <c r="C400" i="3"/>
  <c r="D400" i="3"/>
  <c r="E400" i="3"/>
  <c r="F400" i="3"/>
  <c r="C401" i="3"/>
  <c r="D401" i="3"/>
  <c r="E401" i="3"/>
  <c r="F401" i="3"/>
  <c r="G401" i="3"/>
  <c r="H401" i="3"/>
  <c r="I401" i="3"/>
  <c r="J401" i="3"/>
  <c r="O401" i="3" s="1"/>
  <c r="P401" i="3" s="1"/>
  <c r="K401" i="3"/>
  <c r="C402" i="3"/>
  <c r="D402" i="3"/>
  <c r="E402" i="3"/>
  <c r="F402" i="3"/>
  <c r="H402" i="3"/>
  <c r="C403" i="3"/>
  <c r="D403" i="3"/>
  <c r="E403" i="3"/>
  <c r="F403" i="3"/>
  <c r="I403" i="3"/>
  <c r="J403" i="3"/>
  <c r="O403" i="3" s="1"/>
  <c r="P403" i="3" s="1"/>
  <c r="K403" i="3"/>
  <c r="C404" i="3"/>
  <c r="D404" i="3"/>
  <c r="E404" i="3"/>
  <c r="F404" i="3"/>
  <c r="G404" i="3"/>
  <c r="H404" i="3"/>
  <c r="L404" i="3" s="1"/>
  <c r="I404" i="3"/>
  <c r="K404" i="3"/>
  <c r="J404" i="3" s="1"/>
  <c r="O404" i="3" s="1"/>
  <c r="P404" i="3" s="1"/>
  <c r="C405" i="3"/>
  <c r="D405" i="3"/>
  <c r="E405" i="3"/>
  <c r="F405" i="3"/>
  <c r="G405" i="3"/>
  <c r="C406" i="3"/>
  <c r="D406" i="3"/>
  <c r="E406" i="3"/>
  <c r="F406" i="3"/>
  <c r="I406" i="3"/>
  <c r="J406" i="3"/>
  <c r="K406" i="3"/>
  <c r="O406" i="3"/>
  <c r="P406" i="3" s="1"/>
  <c r="C407" i="3"/>
  <c r="D407" i="3"/>
  <c r="E407" i="3"/>
  <c r="F407" i="3"/>
  <c r="I407" i="3"/>
  <c r="K407" i="3"/>
  <c r="C408" i="3"/>
  <c r="D408" i="3"/>
  <c r="E408" i="3"/>
  <c r="F408" i="3"/>
  <c r="C409" i="3"/>
  <c r="D409" i="3"/>
  <c r="E409" i="3"/>
  <c r="F409" i="3"/>
  <c r="J409" i="3"/>
  <c r="K409" i="3"/>
  <c r="O409" i="3"/>
  <c r="P409" i="3"/>
  <c r="C410" i="3"/>
  <c r="D410" i="3"/>
  <c r="E410" i="3"/>
  <c r="F410" i="3"/>
  <c r="G410" i="3"/>
  <c r="H410" i="3"/>
  <c r="L410" i="3" s="1"/>
  <c r="M410" i="3" s="1"/>
  <c r="I410" i="3"/>
  <c r="K410" i="3"/>
  <c r="J410" i="3" s="1"/>
  <c r="O410" i="3" s="1"/>
  <c r="P410" i="3" s="1"/>
  <c r="C411" i="3"/>
  <c r="D411" i="3"/>
  <c r="E411" i="3"/>
  <c r="F411" i="3"/>
  <c r="G411" i="3"/>
  <c r="H411" i="3"/>
  <c r="L411" i="3" s="1"/>
  <c r="I411" i="3"/>
  <c r="C412" i="3"/>
  <c r="D412" i="3"/>
  <c r="E412" i="3"/>
  <c r="F412" i="3"/>
  <c r="G412" i="3"/>
  <c r="K412" i="3"/>
  <c r="J412" i="3" s="1"/>
  <c r="O412" i="3" s="1"/>
  <c r="P412" i="3" s="1"/>
  <c r="C413" i="3"/>
  <c r="D413" i="3"/>
  <c r="E413" i="3"/>
  <c r="F413" i="3"/>
  <c r="G413" i="3"/>
  <c r="I413" i="3"/>
  <c r="J413" i="3"/>
  <c r="O413" i="3" s="1"/>
  <c r="P413" i="3" s="1"/>
  <c r="K413" i="3"/>
  <c r="C414" i="3"/>
  <c r="D414" i="3"/>
  <c r="E414" i="3"/>
  <c r="F414" i="3"/>
  <c r="G414" i="3"/>
  <c r="H414" i="3"/>
  <c r="L414" i="3" s="1"/>
  <c r="I414" i="3"/>
  <c r="K414" i="3"/>
  <c r="J414" i="3" s="1"/>
  <c r="C415" i="3"/>
  <c r="D415" i="3"/>
  <c r="E415" i="3"/>
  <c r="F415" i="3"/>
  <c r="G415" i="3"/>
  <c r="H415" i="3"/>
  <c r="J415" i="3"/>
  <c r="K415" i="3"/>
  <c r="C416" i="3"/>
  <c r="D416" i="3"/>
  <c r="E416" i="3"/>
  <c r="F416" i="3"/>
  <c r="G416" i="3"/>
  <c r="I416" i="3"/>
  <c r="C417" i="3"/>
  <c r="D417" i="3"/>
  <c r="E417" i="3"/>
  <c r="F417" i="3"/>
  <c r="I417" i="3"/>
  <c r="C418" i="3"/>
  <c r="D418" i="3"/>
  <c r="E418" i="3"/>
  <c r="F418" i="3"/>
  <c r="C419" i="3"/>
  <c r="D419" i="3"/>
  <c r="E419" i="3"/>
  <c r="F419" i="3"/>
  <c r="C420" i="3"/>
  <c r="D420" i="3"/>
  <c r="E420" i="3"/>
  <c r="F420" i="3"/>
  <c r="C421" i="3"/>
  <c r="D421" i="3"/>
  <c r="E421" i="3"/>
  <c r="F421" i="3"/>
  <c r="C422" i="3"/>
  <c r="D422" i="3"/>
  <c r="E422" i="3"/>
  <c r="F422" i="3"/>
  <c r="G422" i="3"/>
  <c r="C423" i="3"/>
  <c r="D423" i="3"/>
  <c r="E423" i="3"/>
  <c r="F423" i="3"/>
  <c r="C424" i="3"/>
  <c r="D424" i="3"/>
  <c r="E424" i="3"/>
  <c r="F424" i="3"/>
  <c r="G424" i="3"/>
  <c r="K424" i="3"/>
  <c r="J424" i="3" s="1"/>
  <c r="O424" i="3"/>
  <c r="P424" i="3"/>
  <c r="C425" i="3"/>
  <c r="D425" i="3"/>
  <c r="E425" i="3"/>
  <c r="F425" i="3"/>
  <c r="G425" i="3"/>
  <c r="I425" i="3"/>
  <c r="K425" i="3"/>
  <c r="J425" i="3" s="1"/>
  <c r="O425" i="3" s="1"/>
  <c r="P425" i="3" s="1"/>
  <c r="C426" i="3"/>
  <c r="D426" i="3"/>
  <c r="E426" i="3"/>
  <c r="F426" i="3"/>
  <c r="G426" i="3"/>
  <c r="C427" i="3"/>
  <c r="D427" i="3"/>
  <c r="E427" i="3"/>
  <c r="F427" i="3"/>
  <c r="G427" i="3"/>
  <c r="H427" i="3"/>
  <c r="C428" i="3"/>
  <c r="D428" i="3"/>
  <c r="E428" i="3"/>
  <c r="F428" i="3"/>
  <c r="C429" i="3"/>
  <c r="D429" i="3"/>
  <c r="E429" i="3"/>
  <c r="F429" i="3"/>
  <c r="G429" i="3"/>
  <c r="C430" i="3"/>
  <c r="D430" i="3"/>
  <c r="E430" i="3"/>
  <c r="F430" i="3"/>
  <c r="G430" i="3"/>
  <c r="H430" i="3"/>
  <c r="L430" i="3" s="1"/>
  <c r="C431" i="3"/>
  <c r="D431" i="3"/>
  <c r="E431" i="3"/>
  <c r="F431" i="3"/>
  <c r="G431" i="3"/>
  <c r="C432" i="3"/>
  <c r="D432" i="3"/>
  <c r="E432" i="3"/>
  <c r="F432" i="3"/>
  <c r="C433" i="3"/>
  <c r="D433" i="3"/>
  <c r="E433" i="3"/>
  <c r="F433" i="3"/>
  <c r="K433" i="3"/>
  <c r="J433" i="3" s="1"/>
  <c r="O433" i="3"/>
  <c r="P433" i="3"/>
  <c r="C434" i="3"/>
  <c r="D434" i="3"/>
  <c r="E434" i="3"/>
  <c r="F434" i="3"/>
  <c r="G434" i="3"/>
  <c r="H434" i="3"/>
  <c r="I434" i="3"/>
  <c r="K434" i="3"/>
  <c r="J434" i="3" s="1"/>
  <c r="O434" i="3"/>
  <c r="P434" i="3" s="1"/>
  <c r="C435" i="3"/>
  <c r="D435" i="3"/>
  <c r="E435" i="3"/>
  <c r="F435" i="3"/>
  <c r="G435" i="3"/>
  <c r="H435" i="3"/>
  <c r="L435" i="3" s="1"/>
  <c r="I435" i="3"/>
  <c r="C436" i="3"/>
  <c r="D436" i="3"/>
  <c r="E436" i="3"/>
  <c r="F436" i="3"/>
  <c r="G436" i="3"/>
  <c r="J436" i="3"/>
  <c r="O436" i="3" s="1"/>
  <c r="P436" i="3" s="1"/>
  <c r="K436" i="3"/>
  <c r="C437" i="3"/>
  <c r="D437" i="3"/>
  <c r="E437" i="3"/>
  <c r="F437" i="3"/>
  <c r="I437" i="3"/>
  <c r="C438" i="3"/>
  <c r="D438" i="3"/>
  <c r="E438" i="3"/>
  <c r="F438" i="3"/>
  <c r="C439" i="3"/>
  <c r="D439" i="3"/>
  <c r="E439" i="3"/>
  <c r="F439" i="3"/>
  <c r="J439" i="3"/>
  <c r="K439" i="3"/>
  <c r="C440" i="3"/>
  <c r="D440" i="3"/>
  <c r="E440" i="3"/>
  <c r="F440" i="3"/>
  <c r="G440" i="3"/>
  <c r="H440" i="3"/>
  <c r="I440" i="3"/>
  <c r="C441" i="3"/>
  <c r="D441" i="3"/>
  <c r="E441" i="3"/>
  <c r="F441" i="3"/>
  <c r="C442" i="3"/>
  <c r="D442" i="3"/>
  <c r="E442" i="3"/>
  <c r="F442" i="3"/>
  <c r="C443" i="3"/>
  <c r="D443" i="3"/>
  <c r="E443" i="3"/>
  <c r="F443" i="3"/>
  <c r="C444" i="3"/>
  <c r="D444" i="3"/>
  <c r="E444" i="3"/>
  <c r="F444" i="3"/>
  <c r="C445" i="3"/>
  <c r="D445" i="3"/>
  <c r="E445" i="3"/>
  <c r="F445" i="3"/>
  <c r="H445" i="3"/>
  <c r="L445" i="3" s="1"/>
  <c r="J445" i="3"/>
  <c r="K445" i="3"/>
  <c r="C446" i="3"/>
  <c r="D446" i="3"/>
  <c r="E446" i="3"/>
  <c r="F446" i="3"/>
  <c r="G446" i="3"/>
  <c r="H446" i="3"/>
  <c r="L446" i="3" s="1"/>
  <c r="I446" i="3"/>
  <c r="C447" i="3"/>
  <c r="D447" i="3"/>
  <c r="E447" i="3"/>
  <c r="F447" i="3"/>
  <c r="I447" i="3"/>
  <c r="K447" i="3"/>
  <c r="J447" i="3" s="1"/>
  <c r="O447" i="3" s="1"/>
  <c r="P447" i="3" s="1"/>
  <c r="C448" i="3"/>
  <c r="D448" i="3"/>
  <c r="E448" i="3"/>
  <c r="F448" i="3"/>
  <c r="G448" i="3"/>
  <c r="H448" i="3"/>
  <c r="J448" i="3"/>
  <c r="K448" i="3"/>
  <c r="C449" i="3"/>
  <c r="D449" i="3"/>
  <c r="E449" i="3"/>
  <c r="F449" i="3"/>
  <c r="G449" i="3"/>
  <c r="H449" i="3"/>
  <c r="L449" i="3" s="1"/>
  <c r="I449" i="3"/>
  <c r="J449" i="3"/>
  <c r="K449" i="3"/>
  <c r="C450" i="3"/>
  <c r="D450" i="3"/>
  <c r="E450" i="3"/>
  <c r="F450" i="3"/>
  <c r="G450" i="3"/>
  <c r="H450" i="3"/>
  <c r="L450" i="3" s="1"/>
  <c r="I450" i="3"/>
  <c r="C451" i="3"/>
  <c r="D451" i="3"/>
  <c r="E451" i="3"/>
  <c r="F451" i="3"/>
  <c r="K451" i="3"/>
  <c r="J451" i="3" s="1"/>
  <c r="C452" i="3"/>
  <c r="D452" i="3"/>
  <c r="E452" i="3"/>
  <c r="F452" i="3"/>
  <c r="C453" i="3"/>
  <c r="D453" i="3"/>
  <c r="E453" i="3"/>
  <c r="F453" i="3"/>
  <c r="C454" i="3"/>
  <c r="D454" i="3"/>
  <c r="E454" i="3"/>
  <c r="F454" i="3"/>
  <c r="G454" i="3"/>
  <c r="C455" i="3"/>
  <c r="D455" i="3"/>
  <c r="E455" i="3"/>
  <c r="F455" i="3"/>
  <c r="C456" i="3"/>
  <c r="D456" i="3"/>
  <c r="E456" i="3"/>
  <c r="F456" i="3"/>
  <c r="I456" i="3"/>
  <c r="K456" i="3"/>
  <c r="J456" i="3" s="1"/>
  <c r="C457" i="3"/>
  <c r="D457" i="3"/>
  <c r="E457" i="3"/>
  <c r="F457" i="3"/>
  <c r="H457" i="3"/>
  <c r="L457" i="3" s="1"/>
  <c r="K457" i="3"/>
  <c r="J457" i="3" s="1"/>
  <c r="C458" i="3"/>
  <c r="D458" i="3"/>
  <c r="E458" i="3"/>
  <c r="F458" i="3"/>
  <c r="G458" i="3"/>
  <c r="H458" i="3"/>
  <c r="L458" i="3" s="1"/>
  <c r="M458" i="3" s="1"/>
  <c r="N458" i="3" s="1"/>
  <c r="R458" i="3" s="1"/>
  <c r="I458" i="3"/>
  <c r="C459" i="3"/>
  <c r="D459" i="3"/>
  <c r="E459" i="3"/>
  <c r="F459" i="3"/>
  <c r="I459" i="3"/>
  <c r="K459" i="3"/>
  <c r="J459" i="3" s="1"/>
  <c r="O459" i="3" s="1"/>
  <c r="P459" i="3" s="1"/>
  <c r="C460" i="3"/>
  <c r="D460" i="3"/>
  <c r="E460" i="3"/>
  <c r="F460" i="3"/>
  <c r="G460" i="3"/>
  <c r="H460" i="3"/>
  <c r="L460" i="3" s="1"/>
  <c r="M460" i="3" s="1"/>
  <c r="K460" i="3"/>
  <c r="J460" i="3" s="1"/>
  <c r="C461" i="3"/>
  <c r="D461" i="3"/>
  <c r="E461" i="3"/>
  <c r="F461" i="3"/>
  <c r="G461" i="3"/>
  <c r="H461" i="3"/>
  <c r="L461" i="3" s="1"/>
  <c r="I461" i="3"/>
  <c r="K461" i="3"/>
  <c r="J461" i="3" s="1"/>
  <c r="C462" i="3"/>
  <c r="D462" i="3"/>
  <c r="E462" i="3"/>
  <c r="F462" i="3"/>
  <c r="I462" i="3"/>
  <c r="C463" i="3"/>
  <c r="D463" i="3"/>
  <c r="E463" i="3"/>
  <c r="F463" i="3"/>
  <c r="K463" i="3"/>
  <c r="C464" i="3"/>
  <c r="D464" i="3"/>
  <c r="E464" i="3"/>
  <c r="F464" i="3"/>
  <c r="C465" i="3"/>
  <c r="D465" i="3"/>
  <c r="E465" i="3"/>
  <c r="F465" i="3"/>
  <c r="G465" i="3"/>
  <c r="H465" i="3"/>
  <c r="L465" i="3" s="1"/>
  <c r="C466" i="3"/>
  <c r="D466" i="3"/>
  <c r="E466" i="3"/>
  <c r="F466" i="3"/>
  <c r="G466" i="3"/>
  <c r="C467" i="3"/>
  <c r="D467" i="3"/>
  <c r="E467" i="3"/>
  <c r="F467" i="3"/>
  <c r="K467" i="3"/>
  <c r="C468" i="3"/>
  <c r="D468" i="3"/>
  <c r="E468" i="3"/>
  <c r="F468" i="3"/>
  <c r="H468" i="3"/>
  <c r="L468" i="3" s="1"/>
  <c r="I468" i="3"/>
  <c r="K468" i="3"/>
  <c r="J468" i="3" s="1"/>
  <c r="O468" i="3" s="1"/>
  <c r="P468" i="3" s="1"/>
  <c r="C469" i="3"/>
  <c r="D469" i="3"/>
  <c r="E469" i="3"/>
  <c r="F469" i="3"/>
  <c r="G469" i="3"/>
  <c r="H469" i="3"/>
  <c r="L469" i="3" s="1"/>
  <c r="K469" i="3"/>
  <c r="J469" i="3" s="1"/>
  <c r="C470" i="3"/>
  <c r="D470" i="3"/>
  <c r="E470" i="3"/>
  <c r="F470" i="3"/>
  <c r="G470" i="3"/>
  <c r="H470" i="3"/>
  <c r="I470" i="3"/>
  <c r="C471" i="3"/>
  <c r="D471" i="3"/>
  <c r="E471" i="3"/>
  <c r="F471" i="3"/>
  <c r="I471" i="3"/>
  <c r="J471" i="3"/>
  <c r="K471" i="3"/>
  <c r="O471" i="3"/>
  <c r="P471" i="3" s="1"/>
  <c r="C472" i="3"/>
  <c r="D472" i="3"/>
  <c r="E472" i="3"/>
  <c r="F472" i="3"/>
  <c r="G472" i="3"/>
  <c r="H472" i="3"/>
  <c r="L472" i="3" s="1"/>
  <c r="J472" i="3"/>
  <c r="K472" i="3"/>
  <c r="C473" i="3"/>
  <c r="D473" i="3"/>
  <c r="E473" i="3"/>
  <c r="F473" i="3"/>
  <c r="G473" i="3"/>
  <c r="H473" i="3"/>
  <c r="L473" i="3" s="1"/>
  <c r="I473" i="3"/>
  <c r="J473" i="3"/>
  <c r="K473" i="3"/>
  <c r="C474" i="3"/>
  <c r="D474" i="3"/>
  <c r="E474" i="3"/>
  <c r="F474" i="3"/>
  <c r="G474" i="3"/>
  <c r="H474" i="3"/>
  <c r="L474" i="3" s="1"/>
  <c r="I474" i="3"/>
  <c r="C475" i="3"/>
  <c r="D475" i="3"/>
  <c r="E475" i="3"/>
  <c r="F475" i="3"/>
  <c r="C476" i="3"/>
  <c r="D476" i="3"/>
  <c r="E476" i="3"/>
  <c r="F476" i="3"/>
  <c r="C477" i="3"/>
  <c r="D477" i="3"/>
  <c r="E477" i="3"/>
  <c r="F477" i="3"/>
  <c r="C478" i="3"/>
  <c r="D478" i="3"/>
  <c r="E478" i="3"/>
  <c r="F478" i="3"/>
  <c r="C479" i="3"/>
  <c r="D479" i="3"/>
  <c r="E479" i="3"/>
  <c r="F479" i="3"/>
  <c r="C480" i="3"/>
  <c r="D480" i="3"/>
  <c r="E480" i="3"/>
  <c r="F480" i="3"/>
  <c r="H480" i="3"/>
  <c r="I480" i="3"/>
  <c r="C481" i="3"/>
  <c r="D481" i="3"/>
  <c r="E481" i="3"/>
  <c r="F481" i="3"/>
  <c r="G481" i="3"/>
  <c r="H481" i="3"/>
  <c r="L481" i="3" s="1"/>
  <c r="C482" i="3"/>
  <c r="D482" i="3"/>
  <c r="E482" i="3"/>
  <c r="F482" i="3"/>
  <c r="G482" i="3"/>
  <c r="H482" i="3"/>
  <c r="L482" i="3" s="1"/>
  <c r="M482" i="3" s="1"/>
  <c r="N482" i="3" s="1"/>
  <c r="R482" i="3" s="1"/>
  <c r="I482" i="3"/>
  <c r="C483" i="3"/>
  <c r="D483" i="3"/>
  <c r="E483" i="3"/>
  <c r="F483" i="3"/>
  <c r="C484" i="3"/>
  <c r="D484" i="3"/>
  <c r="E484" i="3"/>
  <c r="F484" i="3"/>
  <c r="C485" i="3"/>
  <c r="D485" i="3"/>
  <c r="E485" i="3"/>
  <c r="F485" i="3"/>
  <c r="K485" i="3"/>
  <c r="C486" i="3"/>
  <c r="D486" i="3"/>
  <c r="E486" i="3"/>
  <c r="F486" i="3"/>
  <c r="C487" i="3"/>
  <c r="D487" i="3"/>
  <c r="E487" i="3"/>
  <c r="F487" i="3"/>
  <c r="K487" i="3"/>
  <c r="C488" i="3"/>
  <c r="D488" i="3"/>
  <c r="E488" i="3"/>
  <c r="F488" i="3"/>
  <c r="G488" i="3"/>
  <c r="H488" i="3"/>
  <c r="L488" i="3" s="1"/>
  <c r="I488" i="3"/>
  <c r="J488" i="3"/>
  <c r="O488" i="3" s="1"/>
  <c r="P488" i="3" s="1"/>
  <c r="K488" i="3"/>
  <c r="C489" i="3"/>
  <c r="D489" i="3"/>
  <c r="E489" i="3"/>
  <c r="F489" i="3"/>
  <c r="G489" i="3"/>
  <c r="K489" i="3"/>
  <c r="J489" i="3" s="1"/>
  <c r="C490" i="3"/>
  <c r="D490" i="3"/>
  <c r="E490" i="3"/>
  <c r="F490" i="3"/>
  <c r="G490" i="3"/>
  <c r="K490" i="3"/>
  <c r="C491" i="3"/>
  <c r="D491" i="3"/>
  <c r="E491" i="3"/>
  <c r="F491" i="3"/>
  <c r="G491" i="3"/>
  <c r="C492" i="3"/>
  <c r="D492" i="3"/>
  <c r="E492" i="3"/>
  <c r="F492" i="3"/>
  <c r="C493" i="3"/>
  <c r="D493" i="3"/>
  <c r="E493" i="3"/>
  <c r="F493" i="3"/>
  <c r="C494" i="3"/>
  <c r="D494" i="3"/>
  <c r="E494" i="3"/>
  <c r="F494" i="3"/>
  <c r="G494" i="3"/>
  <c r="H494" i="3"/>
  <c r="L494" i="3" s="1"/>
  <c r="I494" i="3"/>
  <c r="C495" i="3"/>
  <c r="D495" i="3"/>
  <c r="E495" i="3"/>
  <c r="F495" i="3"/>
  <c r="G495" i="3"/>
  <c r="I495" i="3"/>
  <c r="K495" i="3"/>
  <c r="J495" i="3" s="1"/>
  <c r="C496" i="3"/>
  <c r="D496" i="3"/>
  <c r="E496" i="3"/>
  <c r="F496" i="3"/>
  <c r="G496" i="3"/>
  <c r="H496" i="3"/>
  <c r="K496" i="3"/>
  <c r="J496" i="3" s="1"/>
  <c r="O496" i="3" s="1"/>
  <c r="P496" i="3" s="1"/>
  <c r="C497" i="3"/>
  <c r="D497" i="3"/>
  <c r="E497" i="3"/>
  <c r="F497" i="3"/>
  <c r="G497" i="3"/>
  <c r="H497" i="3"/>
  <c r="K497" i="3"/>
  <c r="C498" i="3"/>
  <c r="D498" i="3"/>
  <c r="E498" i="3"/>
  <c r="F498" i="3"/>
  <c r="I498" i="3"/>
  <c r="C499" i="3"/>
  <c r="D499" i="3"/>
  <c r="E499" i="3"/>
  <c r="F499" i="3"/>
  <c r="G499" i="3"/>
  <c r="K499" i="3"/>
  <c r="J499" i="3" s="1"/>
  <c r="O499" i="3" s="1"/>
  <c r="P499" i="3" s="1"/>
  <c r="C500" i="3"/>
  <c r="D500" i="3"/>
  <c r="E500" i="3"/>
  <c r="F500" i="3"/>
  <c r="G500" i="3"/>
  <c r="H500" i="3"/>
  <c r="L500" i="3" s="1"/>
  <c r="I500" i="3"/>
  <c r="K500" i="3"/>
  <c r="J500" i="3" s="1"/>
  <c r="O500" i="3" s="1"/>
  <c r="P500" i="3" s="1"/>
  <c r="C501" i="3"/>
  <c r="D501" i="3"/>
  <c r="E501" i="3"/>
  <c r="F501" i="3"/>
  <c r="C502" i="3"/>
  <c r="D502" i="3"/>
  <c r="E502" i="3"/>
  <c r="F502" i="3"/>
  <c r="G502" i="3"/>
  <c r="H502" i="3"/>
  <c r="C503" i="3"/>
  <c r="D503" i="3"/>
  <c r="E503" i="3"/>
  <c r="F503" i="3"/>
  <c r="G503" i="3"/>
  <c r="I503" i="3"/>
  <c r="C504" i="3"/>
  <c r="D504" i="3"/>
  <c r="E504" i="3"/>
  <c r="F504" i="3"/>
  <c r="I504" i="3"/>
  <c r="K504" i="3"/>
  <c r="J504" i="3" s="1"/>
  <c r="O504" i="3" s="1"/>
  <c r="C505" i="3"/>
  <c r="D505" i="3"/>
  <c r="E505" i="3"/>
  <c r="F505" i="3"/>
  <c r="G505" i="3"/>
  <c r="H505" i="3"/>
  <c r="L505" i="3" s="1"/>
  <c r="K505" i="3"/>
  <c r="J505" i="3" s="1"/>
  <c r="C506" i="3"/>
  <c r="D506" i="3"/>
  <c r="E506" i="3"/>
  <c r="F506" i="3"/>
  <c r="G506" i="3"/>
  <c r="H506" i="3"/>
  <c r="L506" i="3" s="1"/>
  <c r="I506" i="3"/>
  <c r="C507" i="3"/>
  <c r="D507" i="3"/>
  <c r="E507" i="3"/>
  <c r="F507" i="3"/>
  <c r="G507" i="3"/>
  <c r="I507" i="3"/>
  <c r="K507" i="3"/>
  <c r="J507" i="3" s="1"/>
  <c r="C508" i="3"/>
  <c r="D508" i="3"/>
  <c r="E508" i="3"/>
  <c r="F508" i="3"/>
  <c r="G508" i="3"/>
  <c r="H508" i="3"/>
  <c r="I508" i="3"/>
  <c r="C509" i="3"/>
  <c r="D509" i="3"/>
  <c r="E509" i="3"/>
  <c r="F509" i="3"/>
  <c r="I509" i="3"/>
  <c r="C510" i="3"/>
  <c r="D510" i="3"/>
  <c r="E510" i="3"/>
  <c r="F510" i="3"/>
  <c r="C16" i="3"/>
  <c r="D16" i="3"/>
  <c r="E16" i="3"/>
  <c r="F16" i="3"/>
  <c r="G16" i="3"/>
  <c r="K16" i="3"/>
  <c r="J16" i="3" s="1"/>
  <c r="O16" i="3"/>
  <c r="C17" i="3"/>
  <c r="D17" i="3"/>
  <c r="E17" i="3"/>
  <c r="F17" i="3"/>
  <c r="G17" i="3"/>
  <c r="H17" i="3"/>
  <c r="I17" i="3"/>
  <c r="K17" i="3"/>
  <c r="J17" i="3" s="1"/>
  <c r="O17" i="3"/>
  <c r="C18" i="3"/>
  <c r="J18" i="3" s="1"/>
  <c r="D18" i="3"/>
  <c r="E18" i="3"/>
  <c r="F18" i="3"/>
  <c r="G18" i="3"/>
  <c r="K18" i="3"/>
  <c r="C19" i="3"/>
  <c r="D19" i="3"/>
  <c r="E19" i="3"/>
  <c r="F19" i="3"/>
  <c r="C20" i="3"/>
  <c r="D20" i="3"/>
  <c r="E20" i="3"/>
  <c r="F20" i="3"/>
  <c r="C21" i="3"/>
  <c r="D21" i="3"/>
  <c r="E21" i="3"/>
  <c r="F21" i="3"/>
  <c r="C22" i="3"/>
  <c r="D22" i="3"/>
  <c r="E22" i="3"/>
  <c r="F22" i="3"/>
  <c r="I22" i="3"/>
  <c r="C23" i="3"/>
  <c r="D23" i="3"/>
  <c r="E23" i="3"/>
  <c r="F23" i="3"/>
  <c r="G23" i="3"/>
  <c r="H23" i="3"/>
  <c r="I23" i="3"/>
  <c r="K23" i="3"/>
  <c r="J23" i="3" s="1"/>
  <c r="O23" i="3" s="1"/>
  <c r="C24" i="3"/>
  <c r="D24" i="3"/>
  <c r="E24" i="3"/>
  <c r="F24" i="3"/>
  <c r="K24" i="3"/>
  <c r="C25" i="3"/>
  <c r="D25" i="3"/>
  <c r="E25" i="3"/>
  <c r="F25" i="3"/>
  <c r="C26" i="3"/>
  <c r="I26" i="3" s="1"/>
  <c r="D26" i="3"/>
  <c r="E26" i="3"/>
  <c r="F26" i="3"/>
  <c r="G26" i="3"/>
  <c r="K26" i="3"/>
  <c r="J26" i="3" s="1"/>
  <c r="O26" i="3" s="1"/>
  <c r="P26" i="3" s="1"/>
  <c r="C27" i="3"/>
  <c r="D27" i="3"/>
  <c r="E27" i="3"/>
  <c r="F27" i="3"/>
  <c r="G27" i="3"/>
  <c r="K27" i="3"/>
  <c r="J27" i="3" s="1"/>
  <c r="O27" i="3" s="1"/>
  <c r="P27" i="3" s="1"/>
  <c r="C28" i="3"/>
  <c r="D28" i="3"/>
  <c r="E28" i="3"/>
  <c r="F28" i="3"/>
  <c r="G28" i="3"/>
  <c r="K28" i="3"/>
  <c r="C29" i="3"/>
  <c r="D29" i="3"/>
  <c r="E29" i="3"/>
  <c r="F29" i="3"/>
  <c r="G29" i="3"/>
  <c r="H29" i="3"/>
  <c r="I29" i="3"/>
  <c r="C30" i="3"/>
  <c r="D30" i="3"/>
  <c r="E30" i="3"/>
  <c r="F30" i="3"/>
  <c r="G30" i="3"/>
  <c r="K30" i="3"/>
  <c r="J30" i="3" s="1"/>
  <c r="C31" i="3"/>
  <c r="H31" i="3" s="1"/>
  <c r="D31" i="3"/>
  <c r="E31" i="3"/>
  <c r="F31" i="3"/>
  <c r="G31" i="3"/>
  <c r="C32" i="3"/>
  <c r="D32" i="3"/>
  <c r="E32" i="3"/>
  <c r="F32" i="3"/>
  <c r="C33" i="3"/>
  <c r="D33" i="3"/>
  <c r="E33" i="3"/>
  <c r="F33" i="3"/>
  <c r="C34" i="3"/>
  <c r="D34" i="3"/>
  <c r="E34" i="3"/>
  <c r="F34" i="3"/>
  <c r="K34" i="3"/>
  <c r="C35" i="3"/>
  <c r="D35" i="3"/>
  <c r="E35" i="3"/>
  <c r="F35" i="3"/>
  <c r="G35" i="3"/>
  <c r="H35" i="3"/>
  <c r="J35" i="3"/>
  <c r="K35" i="3"/>
  <c r="C36" i="3"/>
  <c r="D36" i="3"/>
  <c r="E36" i="3"/>
  <c r="F36" i="3"/>
  <c r="G36" i="3"/>
  <c r="K36" i="3"/>
  <c r="C37" i="3"/>
  <c r="D37" i="3"/>
  <c r="E37" i="3"/>
  <c r="F37" i="3"/>
  <c r="G37" i="3"/>
  <c r="H37" i="3"/>
  <c r="L37" i="3" s="1"/>
  <c r="M37" i="3" s="1"/>
  <c r="N37" i="3" s="1"/>
  <c r="R37" i="3" s="1"/>
  <c r="I37" i="3"/>
  <c r="K37" i="3"/>
  <c r="C38" i="3"/>
  <c r="D38" i="3"/>
  <c r="E38" i="3"/>
  <c r="F38" i="3"/>
  <c r="G38" i="3"/>
  <c r="I38" i="3"/>
  <c r="J38" i="3"/>
  <c r="K38" i="3"/>
  <c r="O38" i="3"/>
  <c r="P38" i="3" s="1"/>
  <c r="C39" i="3"/>
  <c r="D39" i="3"/>
  <c r="E39" i="3"/>
  <c r="F39" i="3"/>
  <c r="C40" i="3"/>
  <c r="D40" i="3"/>
  <c r="E40" i="3"/>
  <c r="F40" i="3"/>
  <c r="G40" i="3"/>
  <c r="H40" i="3"/>
  <c r="I40" i="3"/>
  <c r="C41" i="3"/>
  <c r="D41" i="3"/>
  <c r="E41" i="3"/>
  <c r="F41" i="3"/>
  <c r="G41" i="3"/>
  <c r="C42" i="3"/>
  <c r="D42" i="3"/>
  <c r="E42" i="3"/>
  <c r="F42" i="3"/>
  <c r="C43" i="3"/>
  <c r="D43" i="3"/>
  <c r="E43" i="3"/>
  <c r="F43" i="3"/>
  <c r="K43" i="3"/>
  <c r="C44" i="3"/>
  <c r="D44" i="3"/>
  <c r="E44" i="3"/>
  <c r="F44" i="3"/>
  <c r="K44" i="3"/>
  <c r="C45" i="3"/>
  <c r="D45" i="3"/>
  <c r="E45" i="3"/>
  <c r="F45" i="3"/>
  <c r="C46" i="3"/>
  <c r="D46" i="3"/>
  <c r="E46" i="3"/>
  <c r="F46" i="3"/>
  <c r="G46" i="3"/>
  <c r="H46" i="3"/>
  <c r="I46" i="3"/>
  <c r="J46" i="3"/>
  <c r="O46" i="3" s="1"/>
  <c r="K46" i="3"/>
  <c r="C47" i="3"/>
  <c r="D47" i="3"/>
  <c r="E47" i="3"/>
  <c r="F47" i="3"/>
  <c r="G47" i="3"/>
  <c r="H47" i="3"/>
  <c r="I47" i="3"/>
  <c r="J47" i="3"/>
  <c r="O47" i="3" s="1"/>
  <c r="K47" i="3"/>
  <c r="C48" i="3"/>
  <c r="D48" i="3"/>
  <c r="E48" i="3"/>
  <c r="F48" i="3"/>
  <c r="G48" i="3"/>
  <c r="J48" i="3"/>
  <c r="K48" i="3"/>
  <c r="O48" i="3"/>
  <c r="P48" i="3" s="1"/>
  <c r="C49" i="3"/>
  <c r="D49" i="3"/>
  <c r="E49" i="3"/>
  <c r="F49" i="3"/>
  <c r="G49" i="3"/>
  <c r="H49" i="3"/>
  <c r="C50" i="3"/>
  <c r="K50" i="3" s="1"/>
  <c r="D50" i="3"/>
  <c r="E50" i="3"/>
  <c r="F50" i="3"/>
  <c r="C51" i="3"/>
  <c r="D51" i="3"/>
  <c r="E51" i="3"/>
  <c r="F51" i="3"/>
  <c r="G51" i="3"/>
  <c r="K51" i="3"/>
  <c r="J51" i="3" s="1"/>
  <c r="O51" i="3" s="1"/>
  <c r="P51" i="3" s="1"/>
  <c r="C52" i="3"/>
  <c r="D52" i="3"/>
  <c r="E52" i="3"/>
  <c r="F52" i="3"/>
  <c r="G52" i="3"/>
  <c r="K52" i="3"/>
  <c r="C53" i="3"/>
  <c r="D53" i="3"/>
  <c r="E53" i="3"/>
  <c r="F53" i="3"/>
  <c r="K53" i="3"/>
  <c r="J53" i="3" s="1"/>
  <c r="O53" i="3"/>
  <c r="C54" i="3"/>
  <c r="D54" i="3"/>
  <c r="E54" i="3"/>
  <c r="F54" i="3"/>
  <c r="C55" i="3"/>
  <c r="D55" i="3"/>
  <c r="E55" i="3"/>
  <c r="F55" i="3"/>
  <c r="C56" i="3"/>
  <c r="D56" i="3"/>
  <c r="E56" i="3"/>
  <c r="F56" i="3"/>
  <c r="K56" i="3"/>
  <c r="C57" i="3"/>
  <c r="D57" i="3"/>
  <c r="E57" i="3"/>
  <c r="F57" i="3"/>
  <c r="G57" i="3"/>
  <c r="K57" i="3"/>
  <c r="J57" i="3" s="1"/>
  <c r="O57" i="3"/>
  <c r="P57" i="3"/>
  <c r="C58" i="3"/>
  <c r="D58" i="3"/>
  <c r="E58" i="3"/>
  <c r="F58" i="3"/>
  <c r="G58" i="3"/>
  <c r="H58" i="3"/>
  <c r="L58" i="3" s="1"/>
  <c r="I58" i="3"/>
  <c r="K58" i="3"/>
  <c r="J58" i="3" s="1"/>
  <c r="O58" i="3" s="1"/>
  <c r="C59" i="3"/>
  <c r="D59" i="3"/>
  <c r="E59" i="3"/>
  <c r="F59" i="3"/>
  <c r="C60" i="3"/>
  <c r="D60" i="3"/>
  <c r="E60" i="3"/>
  <c r="F60" i="3"/>
  <c r="G60" i="3"/>
  <c r="C61" i="3"/>
  <c r="D61" i="3"/>
  <c r="E61" i="3"/>
  <c r="F61" i="3"/>
  <c r="C62" i="3"/>
  <c r="D62" i="3"/>
  <c r="E62" i="3"/>
  <c r="F62" i="3"/>
  <c r="G62" i="3"/>
  <c r="I62" i="3"/>
  <c r="C63" i="3"/>
  <c r="D63" i="3"/>
  <c r="E63" i="3"/>
  <c r="F63" i="3"/>
  <c r="G63" i="3"/>
  <c r="C64" i="3"/>
  <c r="D64" i="3"/>
  <c r="E64" i="3"/>
  <c r="F64" i="3"/>
  <c r="C65" i="3"/>
  <c r="D65" i="3"/>
  <c r="E65" i="3"/>
  <c r="F65" i="3"/>
  <c r="C66" i="3"/>
  <c r="D66" i="3"/>
  <c r="E66" i="3"/>
  <c r="F66" i="3"/>
  <c r="C67" i="3"/>
  <c r="D67" i="3"/>
  <c r="E67" i="3"/>
  <c r="F67" i="3"/>
  <c r="G67" i="3"/>
  <c r="H67" i="3"/>
  <c r="L67" i="3" s="1"/>
  <c r="M67" i="3" s="1"/>
  <c r="N67" i="3" s="1"/>
  <c r="R67" i="3" s="1"/>
  <c r="I67" i="3"/>
  <c r="K67" i="3"/>
  <c r="C68" i="3"/>
  <c r="D68" i="3"/>
  <c r="E68" i="3"/>
  <c r="F68" i="3"/>
  <c r="G68" i="3"/>
  <c r="I68" i="3"/>
  <c r="K68" i="3"/>
  <c r="J68" i="3" s="1"/>
  <c r="O68" i="3"/>
  <c r="P68" i="3"/>
  <c r="C69" i="3"/>
  <c r="D69" i="3"/>
  <c r="E69" i="3"/>
  <c r="F69" i="3"/>
  <c r="G69" i="3"/>
  <c r="J69" i="3"/>
  <c r="O69" i="3" s="1"/>
  <c r="K69" i="3"/>
  <c r="C70" i="3"/>
  <c r="D70" i="3"/>
  <c r="E70" i="3"/>
  <c r="F70" i="3"/>
  <c r="G70" i="3"/>
  <c r="H70" i="3"/>
  <c r="C71" i="3"/>
  <c r="D71" i="3"/>
  <c r="E71" i="3"/>
  <c r="F71" i="3"/>
  <c r="I71" i="3"/>
  <c r="C72" i="3"/>
  <c r="D72" i="3"/>
  <c r="E72" i="3"/>
  <c r="F72" i="3"/>
  <c r="C73" i="3"/>
  <c r="D73" i="3"/>
  <c r="E73" i="3"/>
  <c r="F73" i="3"/>
  <c r="G73" i="3"/>
  <c r="C74" i="3"/>
  <c r="D74" i="3"/>
  <c r="E74" i="3"/>
  <c r="F74" i="3"/>
  <c r="C75" i="3"/>
  <c r="D75" i="3"/>
  <c r="E75" i="3"/>
  <c r="F75" i="3"/>
  <c r="K75" i="3"/>
  <c r="C76" i="3"/>
  <c r="D76" i="3"/>
  <c r="E76" i="3"/>
  <c r="F76" i="3"/>
  <c r="G76" i="3"/>
  <c r="H76" i="3"/>
  <c r="L76" i="3" s="1"/>
  <c r="I76" i="3"/>
  <c r="J76" i="3"/>
  <c r="O76" i="3" s="1"/>
  <c r="K76" i="3"/>
  <c r="C77" i="3"/>
  <c r="D77" i="3"/>
  <c r="E77" i="3"/>
  <c r="F77" i="3"/>
  <c r="G77" i="3"/>
  <c r="H77" i="3"/>
  <c r="I77" i="3"/>
  <c r="K77" i="3"/>
  <c r="J77" i="3" s="1"/>
  <c r="O77" i="3" s="1"/>
  <c r="C78" i="3"/>
  <c r="D78" i="3"/>
  <c r="E78" i="3"/>
  <c r="F78" i="3"/>
  <c r="G78" i="3"/>
  <c r="K78" i="3"/>
  <c r="J78" i="3" s="1"/>
  <c r="O78" i="3" s="1"/>
  <c r="P78" i="3" s="1"/>
  <c r="C79" i="3"/>
  <c r="D79" i="3"/>
  <c r="E79" i="3"/>
  <c r="F79" i="3"/>
  <c r="G79" i="3"/>
  <c r="H79" i="3"/>
  <c r="L79" i="3" s="1"/>
  <c r="I79" i="3"/>
  <c r="K79" i="3"/>
  <c r="C80" i="3"/>
  <c r="I80" i="3" s="1"/>
  <c r="D80" i="3"/>
  <c r="E80" i="3"/>
  <c r="F80" i="3"/>
  <c r="G80" i="3"/>
  <c r="J80" i="3"/>
  <c r="K80" i="3"/>
  <c r="C81" i="3"/>
  <c r="D81" i="3"/>
  <c r="E81" i="3"/>
  <c r="F81" i="3"/>
  <c r="C82" i="3"/>
  <c r="D82" i="3"/>
  <c r="E82" i="3"/>
  <c r="F82" i="3"/>
  <c r="C83" i="3"/>
  <c r="D83" i="3"/>
  <c r="E83" i="3"/>
  <c r="F83" i="3"/>
  <c r="C84" i="3"/>
  <c r="D84" i="3"/>
  <c r="E84" i="3"/>
  <c r="F84" i="3"/>
  <c r="C85" i="3"/>
  <c r="D85" i="3"/>
  <c r="E85" i="3"/>
  <c r="F85" i="3"/>
  <c r="I85" i="3"/>
  <c r="K85" i="3"/>
  <c r="C86" i="3"/>
  <c r="D86" i="3"/>
  <c r="E86" i="3"/>
  <c r="F86" i="3"/>
  <c r="I86" i="3"/>
  <c r="K86" i="3"/>
  <c r="J86" i="3" s="1"/>
  <c r="O86" i="3" s="1"/>
  <c r="P86" i="3" s="1"/>
  <c r="C87" i="3"/>
  <c r="D87" i="3"/>
  <c r="E87" i="3"/>
  <c r="F87" i="3"/>
  <c r="G87" i="3"/>
  <c r="J87" i="3"/>
  <c r="O87" i="3" s="1"/>
  <c r="P87" i="3" s="1"/>
  <c r="K87" i="3"/>
  <c r="C88" i="3"/>
  <c r="D88" i="3"/>
  <c r="E88" i="3"/>
  <c r="F88" i="3"/>
  <c r="G88" i="3"/>
  <c r="H88" i="3"/>
  <c r="L88" i="3" s="1"/>
  <c r="I88" i="3"/>
  <c r="K88" i="3"/>
  <c r="J88" i="3" s="1"/>
  <c r="O88" i="3" s="1"/>
  <c r="C89" i="3"/>
  <c r="D89" i="3"/>
  <c r="E89" i="3"/>
  <c r="F89" i="3"/>
  <c r="G89" i="3"/>
  <c r="H89" i="3"/>
  <c r="I89" i="3"/>
  <c r="K89" i="3"/>
  <c r="J89" i="3" s="1"/>
  <c r="O89" i="3" s="1"/>
  <c r="C90" i="3"/>
  <c r="J90" i="3" s="1"/>
  <c r="D90" i="3"/>
  <c r="E90" i="3"/>
  <c r="F90" i="3"/>
  <c r="G90" i="3"/>
  <c r="K90" i="3"/>
  <c r="C91" i="3"/>
  <c r="D91" i="3"/>
  <c r="E91" i="3"/>
  <c r="F91" i="3"/>
  <c r="H91" i="3"/>
  <c r="I91" i="3"/>
  <c r="C92" i="3"/>
  <c r="D92" i="3"/>
  <c r="E92" i="3"/>
  <c r="F92" i="3"/>
  <c r="C93" i="3"/>
  <c r="D93" i="3"/>
  <c r="E93" i="3"/>
  <c r="F93" i="3"/>
  <c r="C94" i="3"/>
  <c r="D94" i="3"/>
  <c r="E94" i="3"/>
  <c r="F94" i="3"/>
  <c r="J94" i="3"/>
  <c r="K94" i="3"/>
  <c r="C95" i="3"/>
  <c r="D95" i="3"/>
  <c r="E95" i="3"/>
  <c r="F95" i="3"/>
  <c r="C96" i="3"/>
  <c r="D96" i="3"/>
  <c r="E96" i="3"/>
  <c r="F96" i="3"/>
  <c r="K96" i="3"/>
  <c r="J96" i="3" s="1"/>
  <c r="O96" i="3"/>
  <c r="P96" i="3"/>
  <c r="C97" i="3"/>
  <c r="D97" i="3"/>
  <c r="E97" i="3"/>
  <c r="F97" i="3"/>
  <c r="G97" i="3"/>
  <c r="H97" i="3"/>
  <c r="I97" i="3"/>
  <c r="K97" i="3"/>
  <c r="C98" i="3"/>
  <c r="D98" i="3"/>
  <c r="E98" i="3"/>
  <c r="F98" i="3"/>
  <c r="G98" i="3"/>
  <c r="I98" i="3"/>
  <c r="K98" i="3"/>
  <c r="J98" i="3" s="1"/>
  <c r="O98" i="3" s="1"/>
  <c r="P98" i="3" s="1"/>
  <c r="C99" i="3"/>
  <c r="D99" i="3"/>
  <c r="E99" i="3"/>
  <c r="F99" i="3"/>
  <c r="G99" i="3"/>
  <c r="J99" i="3"/>
  <c r="O99" i="3" s="1"/>
  <c r="P99" i="3" s="1"/>
  <c r="K99" i="3"/>
  <c r="C100" i="3"/>
  <c r="D100" i="3"/>
  <c r="E100" i="3"/>
  <c r="F100" i="3"/>
  <c r="G100" i="3"/>
  <c r="H100" i="3"/>
  <c r="I100" i="3"/>
  <c r="K100" i="3"/>
  <c r="J100" i="3" s="1"/>
  <c r="O100" i="3"/>
  <c r="C101" i="3"/>
  <c r="H101" i="3" s="1"/>
  <c r="D101" i="3"/>
  <c r="E101" i="3"/>
  <c r="F101" i="3"/>
  <c r="G101" i="3"/>
  <c r="I101" i="3"/>
  <c r="C102" i="3"/>
  <c r="D102" i="3"/>
  <c r="E102" i="3"/>
  <c r="F102" i="3"/>
  <c r="G102" i="3"/>
  <c r="C103" i="3"/>
  <c r="I103" i="3" s="1"/>
  <c r="D103" i="3"/>
  <c r="E103" i="3"/>
  <c r="F103" i="3"/>
  <c r="H103" i="3"/>
  <c r="L103" i="3" s="1"/>
  <c r="J103" i="3"/>
  <c r="O103" i="3" s="1"/>
  <c r="P103" i="3" s="1"/>
  <c r="K103" i="3"/>
  <c r="C104" i="3"/>
  <c r="D104" i="3"/>
  <c r="E104" i="3"/>
  <c r="F104" i="3"/>
  <c r="G104" i="3"/>
  <c r="H104" i="3"/>
  <c r="I104" i="3"/>
  <c r="K104" i="3"/>
  <c r="J104" i="3" s="1"/>
  <c r="O104" i="3" s="1"/>
  <c r="P104" i="3" s="1"/>
  <c r="C105" i="3"/>
  <c r="D105" i="3"/>
  <c r="E105" i="3"/>
  <c r="F105" i="3"/>
  <c r="G105" i="3"/>
  <c r="H105" i="3"/>
  <c r="I105" i="3"/>
  <c r="K105" i="3"/>
  <c r="C106" i="3"/>
  <c r="D106" i="3"/>
  <c r="E106" i="3"/>
  <c r="F106" i="3"/>
  <c r="G106" i="3"/>
  <c r="K106" i="3"/>
  <c r="C107" i="3"/>
  <c r="D107" i="3"/>
  <c r="E107" i="3"/>
  <c r="F107" i="3"/>
  <c r="H107" i="3"/>
  <c r="L107" i="3" s="1"/>
  <c r="I107" i="3"/>
  <c r="J107" i="3"/>
  <c r="O107" i="3" s="1"/>
  <c r="K107" i="3"/>
  <c r="C108" i="3"/>
  <c r="D108" i="3"/>
  <c r="E108" i="3"/>
  <c r="F108" i="3"/>
  <c r="G108" i="3"/>
  <c r="H108" i="3"/>
  <c r="L108" i="3" s="1"/>
  <c r="I108" i="3"/>
  <c r="K108" i="3"/>
  <c r="C109" i="3"/>
  <c r="D109" i="3"/>
  <c r="E109" i="3"/>
  <c r="F109" i="3"/>
  <c r="G109" i="3"/>
  <c r="H109" i="3"/>
  <c r="C110" i="3"/>
  <c r="D110" i="3"/>
  <c r="E110" i="3"/>
  <c r="F110" i="3"/>
  <c r="C111" i="3"/>
  <c r="D111" i="3"/>
  <c r="E111" i="3"/>
  <c r="F111" i="3"/>
  <c r="C112" i="3"/>
  <c r="D112" i="3"/>
  <c r="E112" i="3"/>
  <c r="F112" i="3"/>
  <c r="G112" i="3"/>
  <c r="H112" i="3"/>
  <c r="I112" i="3"/>
  <c r="K112" i="3"/>
  <c r="J112" i="3" s="1"/>
  <c r="O112" i="3" s="1"/>
  <c r="P112" i="3" s="1"/>
  <c r="C113" i="3"/>
  <c r="D113" i="3"/>
  <c r="E113" i="3"/>
  <c r="F113" i="3"/>
  <c r="G113" i="3"/>
  <c r="H113" i="3"/>
  <c r="K113" i="3"/>
  <c r="J113" i="3" s="1"/>
  <c r="C114" i="3"/>
  <c r="H114" i="3" s="1"/>
  <c r="L114" i="3" s="1"/>
  <c r="D114" i="3"/>
  <c r="E114" i="3"/>
  <c r="F114" i="3"/>
  <c r="G114" i="3"/>
  <c r="C115" i="3"/>
  <c r="D115" i="3"/>
  <c r="E115" i="3"/>
  <c r="F115" i="3"/>
  <c r="H115" i="3"/>
  <c r="L115" i="3" s="1"/>
  <c r="I115" i="3"/>
  <c r="J115" i="3"/>
  <c r="O115" i="3" s="1"/>
  <c r="P115" i="3" s="1"/>
  <c r="K115" i="3"/>
  <c r="C116" i="3"/>
  <c r="D116" i="3"/>
  <c r="E116" i="3"/>
  <c r="F116" i="3"/>
  <c r="G116" i="3"/>
  <c r="H116" i="3"/>
  <c r="L116" i="3" s="1"/>
  <c r="I116" i="3"/>
  <c r="K116" i="3"/>
  <c r="J116" i="3" s="1"/>
  <c r="O116" i="3" s="1"/>
  <c r="P116" i="3" s="1"/>
  <c r="C117" i="3"/>
  <c r="D117" i="3"/>
  <c r="E117" i="3"/>
  <c r="F117" i="3"/>
  <c r="G117" i="3"/>
  <c r="H117" i="3"/>
  <c r="L117" i="3" s="1"/>
  <c r="I117" i="3"/>
  <c r="C118" i="3"/>
  <c r="D118" i="3"/>
  <c r="E118" i="3"/>
  <c r="F118" i="3"/>
  <c r="H118" i="3"/>
  <c r="L118" i="3" s="1"/>
  <c r="C119" i="3"/>
  <c r="D119" i="3"/>
  <c r="E119" i="3"/>
  <c r="F119" i="3"/>
  <c r="G119" i="3"/>
  <c r="H119" i="3"/>
  <c r="L119" i="3" s="1"/>
  <c r="I119" i="3"/>
  <c r="J119" i="3"/>
  <c r="O119" i="3" s="1"/>
  <c r="K119" i="3"/>
  <c r="P119" i="3"/>
  <c r="C120" i="3"/>
  <c r="D120" i="3"/>
  <c r="E120" i="3"/>
  <c r="F120" i="3"/>
  <c r="G120" i="3"/>
  <c r="H120" i="3"/>
  <c r="L120" i="3" s="1"/>
  <c r="C121" i="3"/>
  <c r="D121" i="3"/>
  <c r="E121" i="3"/>
  <c r="F121" i="3"/>
  <c r="H121" i="3"/>
  <c r="L121" i="3" s="1"/>
  <c r="I121" i="3"/>
  <c r="J121" i="3"/>
  <c r="O121" i="3" s="1"/>
  <c r="P121" i="3" s="1"/>
  <c r="K121" i="3"/>
  <c r="C122" i="3"/>
  <c r="D122" i="3"/>
  <c r="E122" i="3"/>
  <c r="F122" i="3"/>
  <c r="G122" i="3"/>
  <c r="H122" i="3"/>
  <c r="L122" i="3" s="1"/>
  <c r="I122" i="3"/>
  <c r="J122" i="3"/>
  <c r="O122" i="3" s="1"/>
  <c r="P122" i="3" s="1"/>
  <c r="K122" i="3"/>
  <c r="C123" i="3"/>
  <c r="D123" i="3"/>
  <c r="E123" i="3"/>
  <c r="F123" i="3"/>
  <c r="G123" i="3"/>
  <c r="H123" i="3"/>
  <c r="L123" i="3" s="1"/>
  <c r="I123" i="3"/>
  <c r="C124" i="3"/>
  <c r="D124" i="3"/>
  <c r="E124" i="3"/>
  <c r="F124" i="3"/>
  <c r="H124" i="3"/>
  <c r="C125" i="3"/>
  <c r="D125" i="3"/>
  <c r="E125" i="3"/>
  <c r="F125" i="3"/>
  <c r="G125" i="3"/>
  <c r="H125" i="3"/>
  <c r="L125" i="3" s="1"/>
  <c r="M125" i="3" s="1"/>
  <c r="I125" i="3"/>
  <c r="J125" i="3"/>
  <c r="O125" i="3" s="1"/>
  <c r="K125" i="3"/>
  <c r="P125" i="3"/>
  <c r="C126" i="3"/>
  <c r="D126" i="3"/>
  <c r="E126" i="3"/>
  <c r="F126" i="3"/>
  <c r="C127" i="3"/>
  <c r="D127" i="3"/>
  <c r="E127" i="3"/>
  <c r="F127" i="3"/>
  <c r="H127" i="3"/>
  <c r="L127" i="3" s="1"/>
  <c r="I127" i="3"/>
  <c r="K127" i="3"/>
  <c r="J127" i="3" s="1"/>
  <c r="O127" i="3" s="1"/>
  <c r="P127" i="3" s="1"/>
  <c r="C128" i="3"/>
  <c r="D128" i="3"/>
  <c r="E128" i="3"/>
  <c r="F128" i="3"/>
  <c r="G128" i="3"/>
  <c r="H128" i="3"/>
  <c r="L128" i="3" s="1"/>
  <c r="I128" i="3"/>
  <c r="K128" i="3"/>
  <c r="J128" i="3" s="1"/>
  <c r="O128" i="3" s="1"/>
  <c r="P128" i="3" s="1"/>
  <c r="C129" i="3"/>
  <c r="D129" i="3"/>
  <c r="E129" i="3"/>
  <c r="F129" i="3"/>
  <c r="G129" i="3"/>
  <c r="H129" i="3"/>
  <c r="L129" i="3" s="1"/>
  <c r="I129" i="3"/>
  <c r="C130" i="3"/>
  <c r="D130" i="3"/>
  <c r="E130" i="3"/>
  <c r="F130" i="3"/>
  <c r="C131" i="3"/>
  <c r="D131" i="3"/>
  <c r="E131" i="3"/>
  <c r="F131" i="3"/>
  <c r="G131" i="3"/>
  <c r="H131" i="3"/>
  <c r="L131" i="3" s="1"/>
  <c r="I131" i="3"/>
  <c r="J131" i="3"/>
  <c r="O131" i="3" s="1"/>
  <c r="K131" i="3"/>
  <c r="P131" i="3"/>
  <c r="C132" i="3"/>
  <c r="D132" i="3"/>
  <c r="E132" i="3"/>
  <c r="F132" i="3"/>
  <c r="C133" i="3"/>
  <c r="D133" i="3"/>
  <c r="E133" i="3"/>
  <c r="F133" i="3"/>
  <c r="H133" i="3"/>
  <c r="L133" i="3" s="1"/>
  <c r="I133" i="3"/>
  <c r="J133" i="3"/>
  <c r="O133" i="3" s="1"/>
  <c r="P133" i="3" s="1"/>
  <c r="K133" i="3"/>
  <c r="C134" i="3"/>
  <c r="D134" i="3"/>
  <c r="E134" i="3"/>
  <c r="F134" i="3"/>
  <c r="G134" i="3"/>
  <c r="H134" i="3"/>
  <c r="L134" i="3" s="1"/>
  <c r="I134" i="3"/>
  <c r="K134" i="3"/>
  <c r="J134" i="3" s="1"/>
  <c r="O134" i="3" s="1"/>
  <c r="P134" i="3" s="1"/>
  <c r="C135" i="3"/>
  <c r="D135" i="3"/>
  <c r="E135" i="3"/>
  <c r="F135" i="3"/>
  <c r="G135" i="3"/>
  <c r="H135" i="3"/>
  <c r="L135" i="3" s="1"/>
  <c r="I135" i="3"/>
  <c r="C136" i="3"/>
  <c r="D136" i="3"/>
  <c r="E136" i="3"/>
  <c r="F136" i="3"/>
  <c r="H136" i="3"/>
  <c r="C137" i="3"/>
  <c r="D137" i="3"/>
  <c r="E137" i="3"/>
  <c r="F137" i="3"/>
  <c r="G137" i="3"/>
  <c r="H137" i="3"/>
  <c r="L137" i="3" s="1"/>
  <c r="M137" i="3" s="1"/>
  <c r="I137" i="3"/>
  <c r="J137" i="3"/>
  <c r="O137" i="3" s="1"/>
  <c r="K137" i="3"/>
  <c r="P137" i="3"/>
  <c r="C138" i="3"/>
  <c r="D138" i="3"/>
  <c r="E138" i="3"/>
  <c r="F138" i="3"/>
  <c r="G138" i="3"/>
  <c r="C139" i="3"/>
  <c r="D139" i="3"/>
  <c r="E139" i="3"/>
  <c r="F139" i="3"/>
  <c r="H139" i="3"/>
  <c r="L139" i="3" s="1"/>
  <c r="I139" i="3"/>
  <c r="K139" i="3"/>
  <c r="J139" i="3" s="1"/>
  <c r="O139" i="3" s="1"/>
  <c r="P139" i="3" s="1"/>
  <c r="C140" i="3"/>
  <c r="D140" i="3"/>
  <c r="E140" i="3"/>
  <c r="F140" i="3"/>
  <c r="G140" i="3"/>
  <c r="H140" i="3"/>
  <c r="L140" i="3" s="1"/>
  <c r="I140" i="3"/>
  <c r="K140" i="3"/>
  <c r="J140" i="3" s="1"/>
  <c r="O140" i="3" s="1"/>
  <c r="P140" i="3" s="1"/>
  <c r="C141" i="3"/>
  <c r="D141" i="3"/>
  <c r="E141" i="3"/>
  <c r="F141" i="3"/>
  <c r="G141" i="3"/>
  <c r="H141" i="3"/>
  <c r="I141" i="3"/>
  <c r="C142" i="3"/>
  <c r="D142" i="3"/>
  <c r="E142" i="3"/>
  <c r="F142" i="3"/>
  <c r="H142" i="3"/>
  <c r="L142" i="3" s="1"/>
  <c r="C143" i="3"/>
  <c r="D143" i="3"/>
  <c r="E143" i="3"/>
  <c r="F143" i="3"/>
  <c r="G143" i="3"/>
  <c r="H143" i="3"/>
  <c r="L143" i="3" s="1"/>
  <c r="I143" i="3"/>
  <c r="J143" i="3"/>
  <c r="O143" i="3" s="1"/>
  <c r="P143" i="3" s="1"/>
  <c r="K143" i="3"/>
  <c r="C144" i="3"/>
  <c r="D144" i="3"/>
  <c r="E144" i="3"/>
  <c r="F144" i="3"/>
  <c r="C145" i="3"/>
  <c r="D145" i="3"/>
  <c r="E145" i="3"/>
  <c r="F145" i="3"/>
  <c r="H145" i="3"/>
  <c r="L145" i="3" s="1"/>
  <c r="I145" i="3"/>
  <c r="K145" i="3"/>
  <c r="J145" i="3" s="1"/>
  <c r="O145" i="3" s="1"/>
  <c r="P145" i="3" s="1"/>
  <c r="C146" i="3"/>
  <c r="D146" i="3"/>
  <c r="E146" i="3"/>
  <c r="F146" i="3"/>
  <c r="G146" i="3"/>
  <c r="H146" i="3"/>
  <c r="L146" i="3" s="1"/>
  <c r="I146" i="3"/>
  <c r="K146" i="3"/>
  <c r="J146" i="3" s="1"/>
  <c r="O146" i="3" s="1"/>
  <c r="P146" i="3" s="1"/>
  <c r="C147" i="3"/>
  <c r="D147" i="3"/>
  <c r="E147" i="3"/>
  <c r="F147" i="3"/>
  <c r="G147" i="3"/>
  <c r="H147" i="3"/>
  <c r="C148" i="3"/>
  <c r="D148" i="3"/>
  <c r="E148" i="3"/>
  <c r="F148" i="3"/>
  <c r="H148" i="3"/>
  <c r="C149" i="3"/>
  <c r="D149" i="3"/>
  <c r="E149" i="3"/>
  <c r="F149" i="3"/>
  <c r="G149" i="3"/>
  <c r="H149" i="3"/>
  <c r="L149" i="3" s="1"/>
  <c r="I149" i="3"/>
  <c r="J149" i="3"/>
  <c r="O149" i="3" s="1"/>
  <c r="K149" i="3"/>
  <c r="P149" i="3"/>
  <c r="C150" i="3"/>
  <c r="D150" i="3"/>
  <c r="E150" i="3"/>
  <c r="F150" i="3"/>
  <c r="C151" i="3"/>
  <c r="D151" i="3"/>
  <c r="E151" i="3"/>
  <c r="F151" i="3"/>
  <c r="H151" i="3"/>
  <c r="L151" i="3" s="1"/>
  <c r="I151" i="3"/>
  <c r="K151" i="3"/>
  <c r="J151" i="3" s="1"/>
  <c r="O151" i="3" s="1"/>
  <c r="P151" i="3" s="1"/>
  <c r="C152" i="3"/>
  <c r="D152" i="3"/>
  <c r="E152" i="3"/>
  <c r="F152" i="3"/>
  <c r="G152" i="3"/>
  <c r="H152" i="3"/>
  <c r="L152" i="3" s="1"/>
  <c r="I152" i="3"/>
  <c r="J152" i="3"/>
  <c r="O152" i="3" s="1"/>
  <c r="P152" i="3" s="1"/>
  <c r="K152" i="3"/>
  <c r="C153" i="3"/>
  <c r="D153" i="3"/>
  <c r="E153" i="3"/>
  <c r="F153" i="3"/>
  <c r="G153" i="3"/>
  <c r="H153" i="3"/>
  <c r="C154" i="3"/>
  <c r="D154" i="3"/>
  <c r="E154" i="3"/>
  <c r="F154" i="3"/>
  <c r="H154" i="3"/>
  <c r="L154" i="3" s="1"/>
  <c r="C155" i="3"/>
  <c r="D155" i="3"/>
  <c r="E155" i="3"/>
  <c r="F155" i="3"/>
  <c r="G155" i="3"/>
  <c r="H155" i="3"/>
  <c r="I155" i="3"/>
  <c r="J155" i="3"/>
  <c r="O155" i="3" s="1"/>
  <c r="P155" i="3" s="1"/>
  <c r="K155" i="3"/>
  <c r="C156" i="3"/>
  <c r="D156" i="3"/>
  <c r="E156" i="3"/>
  <c r="F156" i="3"/>
  <c r="G156" i="3"/>
  <c r="H156" i="3"/>
  <c r="C157" i="3"/>
  <c r="D157" i="3"/>
  <c r="E157" i="3"/>
  <c r="F157" i="3"/>
  <c r="H157" i="3"/>
  <c r="L157" i="3" s="1"/>
  <c r="I157" i="3"/>
  <c r="K157" i="3"/>
  <c r="J157" i="3" s="1"/>
  <c r="O157" i="3"/>
  <c r="P157" i="3" s="1"/>
  <c r="C158" i="3"/>
  <c r="D158" i="3"/>
  <c r="E158" i="3"/>
  <c r="F158" i="3"/>
  <c r="G158" i="3"/>
  <c r="H158" i="3"/>
  <c r="L158" i="3" s="1"/>
  <c r="I158" i="3"/>
  <c r="K158" i="3"/>
  <c r="J158" i="3" s="1"/>
  <c r="O158" i="3" s="1"/>
  <c r="P158" i="3" s="1"/>
  <c r="C159" i="3"/>
  <c r="D159" i="3"/>
  <c r="E159" i="3"/>
  <c r="F159" i="3"/>
  <c r="C160" i="3"/>
  <c r="D160" i="3"/>
  <c r="E160" i="3"/>
  <c r="F160" i="3"/>
  <c r="C161" i="3"/>
  <c r="D161" i="3"/>
  <c r="E161" i="3"/>
  <c r="F161" i="3"/>
  <c r="G161" i="3"/>
  <c r="H161" i="3"/>
  <c r="I161" i="3"/>
  <c r="J161" i="3"/>
  <c r="O161" i="3" s="1"/>
  <c r="K161" i="3"/>
  <c r="P161" i="3"/>
  <c r="C162" i="3"/>
  <c r="D162" i="3"/>
  <c r="E162" i="3"/>
  <c r="F162" i="3"/>
  <c r="H162" i="3"/>
  <c r="C163" i="3"/>
  <c r="D163" i="3"/>
  <c r="E163" i="3"/>
  <c r="F163" i="3"/>
  <c r="H163" i="3"/>
  <c r="L163" i="3" s="1"/>
  <c r="I163" i="3"/>
  <c r="K163" i="3"/>
  <c r="J163" i="3" s="1"/>
  <c r="O163" i="3" s="1"/>
  <c r="P163" i="3" s="1"/>
  <c r="C164" i="3"/>
  <c r="D164" i="3"/>
  <c r="E164" i="3"/>
  <c r="F164" i="3"/>
  <c r="G164" i="3"/>
  <c r="H164" i="3"/>
  <c r="L164" i="3" s="1"/>
  <c r="I164" i="3"/>
  <c r="K164" i="3"/>
  <c r="J164" i="3" s="1"/>
  <c r="O164" i="3" s="1"/>
  <c r="P164" i="3" s="1"/>
  <c r="C165" i="3"/>
  <c r="D165" i="3"/>
  <c r="E165" i="3"/>
  <c r="F165" i="3"/>
  <c r="G165" i="3"/>
  <c r="H165" i="3"/>
  <c r="L165" i="3" s="1"/>
  <c r="I165" i="3"/>
  <c r="C166" i="3"/>
  <c r="D166" i="3"/>
  <c r="E166" i="3"/>
  <c r="F166" i="3"/>
  <c r="H166" i="3"/>
  <c r="L166" i="3" s="1"/>
  <c r="I166" i="3"/>
  <c r="C167" i="3"/>
  <c r="D167" i="3"/>
  <c r="E167" i="3"/>
  <c r="F167" i="3"/>
  <c r="G167" i="3"/>
  <c r="H167" i="3"/>
  <c r="I167" i="3"/>
  <c r="J167" i="3"/>
  <c r="O167" i="3" s="1"/>
  <c r="P167" i="3" s="1"/>
  <c r="K167" i="3"/>
  <c r="C168" i="3"/>
  <c r="D168" i="3"/>
  <c r="E168" i="3"/>
  <c r="F168" i="3"/>
  <c r="G168" i="3"/>
  <c r="H168" i="3"/>
  <c r="L168" i="3" s="1"/>
  <c r="I168" i="3"/>
  <c r="C169" i="3"/>
  <c r="D169" i="3"/>
  <c r="E169" i="3"/>
  <c r="F169" i="3"/>
  <c r="H169" i="3"/>
  <c r="L169" i="3" s="1"/>
  <c r="I169" i="3"/>
  <c r="J169" i="3"/>
  <c r="O169" i="3" s="1"/>
  <c r="P169" i="3" s="1"/>
  <c r="K169" i="3"/>
  <c r="C170" i="3"/>
  <c r="D170" i="3"/>
  <c r="E170" i="3"/>
  <c r="F170" i="3"/>
  <c r="G170" i="3"/>
  <c r="H170" i="3"/>
  <c r="L170" i="3" s="1"/>
  <c r="I170" i="3"/>
  <c r="K170" i="3"/>
  <c r="J170" i="3" s="1"/>
  <c r="O170" i="3" s="1"/>
  <c r="P170" i="3" s="1"/>
  <c r="C171" i="3"/>
  <c r="D171" i="3"/>
  <c r="E171" i="3"/>
  <c r="F171" i="3"/>
  <c r="G171" i="3"/>
  <c r="H171" i="3"/>
  <c r="C172" i="3"/>
  <c r="D172" i="3"/>
  <c r="E172" i="3"/>
  <c r="F172" i="3"/>
  <c r="H172" i="3"/>
  <c r="C173" i="3"/>
  <c r="D173" i="3"/>
  <c r="E173" i="3"/>
  <c r="F173" i="3"/>
  <c r="G173" i="3"/>
  <c r="H173" i="3"/>
  <c r="L173" i="3" s="1"/>
  <c r="I173" i="3"/>
  <c r="K173" i="3"/>
  <c r="J173" i="3" s="1"/>
  <c r="O173" i="3" s="1"/>
  <c r="P173" i="3"/>
  <c r="C174" i="3"/>
  <c r="D174" i="3"/>
  <c r="E174" i="3"/>
  <c r="F174" i="3"/>
  <c r="C175" i="3"/>
  <c r="D175" i="3"/>
  <c r="E175" i="3"/>
  <c r="F175" i="3"/>
  <c r="H175" i="3"/>
  <c r="L175" i="3" s="1"/>
  <c r="I175" i="3"/>
  <c r="K175" i="3"/>
  <c r="J175" i="3" s="1"/>
  <c r="O175" i="3" s="1"/>
  <c r="P175" i="3" s="1"/>
  <c r="C176" i="3"/>
  <c r="D176" i="3"/>
  <c r="E176" i="3"/>
  <c r="F176" i="3"/>
  <c r="G176" i="3"/>
  <c r="H176" i="3"/>
  <c r="L176" i="3" s="1"/>
  <c r="I176" i="3"/>
  <c r="K176" i="3"/>
  <c r="J176" i="3" s="1"/>
  <c r="O176" i="3" s="1"/>
  <c r="P176" i="3" s="1"/>
  <c r="C177" i="3"/>
  <c r="D177" i="3"/>
  <c r="E177" i="3"/>
  <c r="F177" i="3"/>
  <c r="C178" i="3"/>
  <c r="D178" i="3"/>
  <c r="E178" i="3"/>
  <c r="F178" i="3"/>
  <c r="C179" i="3"/>
  <c r="D179" i="3"/>
  <c r="E179" i="3"/>
  <c r="F179" i="3"/>
  <c r="G179" i="3"/>
  <c r="H179" i="3"/>
  <c r="I179" i="3"/>
  <c r="K179" i="3"/>
  <c r="J179" i="3" s="1"/>
  <c r="O179" i="3" s="1"/>
  <c r="P179" i="3"/>
  <c r="C180" i="3"/>
  <c r="D180" i="3"/>
  <c r="E180" i="3"/>
  <c r="F180" i="3"/>
  <c r="G180" i="3"/>
  <c r="H180" i="3"/>
  <c r="L180" i="3" s="1"/>
  <c r="M180" i="3" s="1"/>
  <c r="N180" i="3" s="1"/>
  <c r="R180" i="3" s="1"/>
  <c r="I180" i="3"/>
  <c r="C181" i="3"/>
  <c r="D181" i="3"/>
  <c r="E181" i="3"/>
  <c r="F181" i="3"/>
  <c r="H181" i="3"/>
  <c r="L181" i="3" s="1"/>
  <c r="I181" i="3"/>
  <c r="J181" i="3"/>
  <c r="K181" i="3"/>
  <c r="O181" i="3"/>
  <c r="P181" i="3" s="1"/>
  <c r="C182" i="3"/>
  <c r="D182" i="3"/>
  <c r="E182" i="3"/>
  <c r="F182" i="3"/>
  <c r="G182" i="3"/>
  <c r="H182" i="3"/>
  <c r="L182" i="3" s="1"/>
  <c r="I182" i="3"/>
  <c r="J182" i="3"/>
  <c r="O182" i="3" s="1"/>
  <c r="P182" i="3" s="1"/>
  <c r="K182" i="3"/>
  <c r="C183" i="3"/>
  <c r="D183" i="3"/>
  <c r="E183" i="3"/>
  <c r="F183" i="3"/>
  <c r="C184" i="3"/>
  <c r="D184" i="3"/>
  <c r="E184" i="3"/>
  <c r="F184" i="3"/>
  <c r="C185" i="3"/>
  <c r="D185" i="3"/>
  <c r="E185" i="3"/>
  <c r="F185" i="3"/>
  <c r="G185" i="3"/>
  <c r="H185" i="3"/>
  <c r="L185" i="3" s="1"/>
  <c r="I185" i="3"/>
  <c r="J185" i="3"/>
  <c r="O185" i="3" s="1"/>
  <c r="K185" i="3"/>
  <c r="P185" i="3"/>
  <c r="C186" i="3"/>
  <c r="D186" i="3"/>
  <c r="E186" i="3"/>
  <c r="F186" i="3"/>
  <c r="I186" i="3"/>
  <c r="C187" i="3"/>
  <c r="D187" i="3"/>
  <c r="E187" i="3"/>
  <c r="F187" i="3"/>
  <c r="H187" i="3"/>
  <c r="L187" i="3" s="1"/>
  <c r="I187" i="3"/>
  <c r="K187" i="3"/>
  <c r="J187" i="3" s="1"/>
  <c r="O187" i="3"/>
  <c r="P187" i="3" s="1"/>
  <c r="C188" i="3"/>
  <c r="D188" i="3"/>
  <c r="E188" i="3"/>
  <c r="F188" i="3"/>
  <c r="G188" i="3"/>
  <c r="H188" i="3"/>
  <c r="L188" i="3" s="1"/>
  <c r="I188" i="3"/>
  <c r="K188" i="3"/>
  <c r="J188" i="3" s="1"/>
  <c r="O188" i="3" s="1"/>
  <c r="P188" i="3"/>
  <c r="C189" i="3"/>
  <c r="D189" i="3"/>
  <c r="E189" i="3"/>
  <c r="F189" i="3"/>
  <c r="G189" i="3"/>
  <c r="H189" i="3"/>
  <c r="L189" i="3" s="1"/>
  <c r="I189" i="3"/>
  <c r="C190" i="3"/>
  <c r="D190" i="3"/>
  <c r="E190" i="3"/>
  <c r="F190" i="3"/>
  <c r="C191" i="3"/>
  <c r="D191" i="3"/>
  <c r="E191" i="3"/>
  <c r="F191" i="3"/>
  <c r="G191" i="3"/>
  <c r="H191" i="3"/>
  <c r="I191" i="3"/>
  <c r="K191" i="3"/>
  <c r="J191" i="3" s="1"/>
  <c r="O191" i="3" s="1"/>
  <c r="P191" i="3" s="1"/>
  <c r="C192" i="3"/>
  <c r="D192" i="3"/>
  <c r="E192" i="3"/>
  <c r="F192" i="3"/>
  <c r="G192" i="3"/>
  <c r="H192" i="3"/>
  <c r="I192" i="3"/>
  <c r="C193" i="3"/>
  <c r="D193" i="3"/>
  <c r="E193" i="3"/>
  <c r="F193" i="3"/>
  <c r="H193" i="3"/>
  <c r="L193" i="3" s="1"/>
  <c r="I193" i="3"/>
  <c r="K193" i="3"/>
  <c r="J193" i="3" s="1"/>
  <c r="O193" i="3"/>
  <c r="P193" i="3" s="1"/>
  <c r="C194" i="3"/>
  <c r="D194" i="3"/>
  <c r="E194" i="3"/>
  <c r="F194" i="3"/>
  <c r="G194" i="3"/>
  <c r="H194" i="3"/>
  <c r="L194" i="3" s="1"/>
  <c r="I194" i="3"/>
  <c r="K194" i="3"/>
  <c r="J194" i="3" s="1"/>
  <c r="O194" i="3" s="1"/>
  <c r="P194" i="3" s="1"/>
  <c r="C195" i="3"/>
  <c r="H195" i="3" s="1"/>
  <c r="D195" i="3"/>
  <c r="E195" i="3"/>
  <c r="F195" i="3"/>
  <c r="C196" i="3"/>
  <c r="D196" i="3"/>
  <c r="E196" i="3"/>
  <c r="F196" i="3"/>
  <c r="H196" i="3"/>
  <c r="I196" i="3"/>
  <c r="C197" i="3"/>
  <c r="D197" i="3"/>
  <c r="E197" i="3"/>
  <c r="F197" i="3"/>
  <c r="G197" i="3"/>
  <c r="H197" i="3"/>
  <c r="I197" i="3"/>
  <c r="K197" i="3"/>
  <c r="J197" i="3" s="1"/>
  <c r="O197" i="3" s="1"/>
  <c r="P197" i="3"/>
  <c r="C198" i="3"/>
  <c r="D198" i="3"/>
  <c r="E198" i="3"/>
  <c r="F198" i="3"/>
  <c r="G198" i="3"/>
  <c r="H198" i="3"/>
  <c r="L198" i="3" s="1"/>
  <c r="I198" i="3"/>
  <c r="C199" i="3"/>
  <c r="D199" i="3"/>
  <c r="E199" i="3"/>
  <c r="F199" i="3"/>
  <c r="H199" i="3"/>
  <c r="L199" i="3" s="1"/>
  <c r="I199" i="3"/>
  <c r="J199" i="3"/>
  <c r="O199" i="3" s="1"/>
  <c r="P199" i="3" s="1"/>
  <c r="K199" i="3"/>
  <c r="C200" i="3"/>
  <c r="D200" i="3"/>
  <c r="E200" i="3"/>
  <c r="F200" i="3"/>
  <c r="G200" i="3"/>
  <c r="H200" i="3"/>
  <c r="L200" i="3" s="1"/>
  <c r="I200" i="3"/>
  <c r="J200" i="3"/>
  <c r="O200" i="3" s="1"/>
  <c r="P200" i="3" s="1"/>
  <c r="K200" i="3"/>
  <c r="C201" i="3"/>
  <c r="D201" i="3"/>
  <c r="E201" i="3"/>
  <c r="F201" i="3"/>
  <c r="G201" i="3"/>
  <c r="H201" i="3"/>
  <c r="I201" i="3"/>
  <c r="C202" i="3"/>
  <c r="D202" i="3"/>
  <c r="E202" i="3"/>
  <c r="F202" i="3"/>
  <c r="H202" i="3"/>
  <c r="I202" i="3"/>
  <c r="C203" i="3"/>
  <c r="D203" i="3"/>
  <c r="E203" i="3"/>
  <c r="F203" i="3"/>
  <c r="G203" i="3"/>
  <c r="H203" i="3"/>
  <c r="L203" i="3" s="1"/>
  <c r="M203" i="3" s="1"/>
  <c r="N203" i="3" s="1"/>
  <c r="R203" i="3" s="1"/>
  <c r="I203" i="3"/>
  <c r="K203" i="3"/>
  <c r="J203" i="3" s="1"/>
  <c r="O203" i="3" s="1"/>
  <c r="P203" i="3" s="1"/>
  <c r="C204" i="3"/>
  <c r="D204" i="3"/>
  <c r="E204" i="3"/>
  <c r="F204" i="3"/>
  <c r="H204" i="3"/>
  <c r="L204" i="3" s="1"/>
  <c r="I204" i="3"/>
  <c r="C205" i="3"/>
  <c r="D205" i="3"/>
  <c r="E205" i="3"/>
  <c r="F205" i="3"/>
  <c r="H205" i="3"/>
  <c r="L205" i="3" s="1"/>
  <c r="I205" i="3"/>
  <c r="K205" i="3"/>
  <c r="J205" i="3" s="1"/>
  <c r="O205" i="3" s="1"/>
  <c r="P205" i="3" s="1"/>
  <c r="C206" i="3"/>
  <c r="D206" i="3"/>
  <c r="E206" i="3"/>
  <c r="F206" i="3"/>
  <c r="G206" i="3"/>
  <c r="H206" i="3"/>
  <c r="L206" i="3" s="1"/>
  <c r="I206" i="3"/>
  <c r="K206" i="3"/>
  <c r="J206" i="3" s="1"/>
  <c r="O206" i="3" s="1"/>
  <c r="P206" i="3" s="1"/>
  <c r="C207" i="3"/>
  <c r="D207" i="3"/>
  <c r="E207" i="3"/>
  <c r="F207" i="3"/>
  <c r="G207" i="3"/>
  <c r="H207" i="3"/>
  <c r="L207" i="3" s="1"/>
  <c r="I207" i="3"/>
  <c r="C208" i="3"/>
  <c r="D208" i="3"/>
  <c r="E208" i="3"/>
  <c r="F208" i="3"/>
  <c r="H208" i="3"/>
  <c r="I208" i="3"/>
  <c r="C209" i="3"/>
  <c r="D209" i="3"/>
  <c r="E209" i="3"/>
  <c r="F209" i="3"/>
  <c r="G209" i="3"/>
  <c r="H209" i="3"/>
  <c r="I209" i="3"/>
  <c r="J209" i="3"/>
  <c r="O209" i="3" s="1"/>
  <c r="P209" i="3" s="1"/>
  <c r="K209" i="3"/>
  <c r="C210" i="3"/>
  <c r="D210" i="3"/>
  <c r="E210" i="3"/>
  <c r="F210" i="3"/>
  <c r="G210" i="3"/>
  <c r="H210" i="3"/>
  <c r="L210" i="3" s="1"/>
  <c r="I210" i="3"/>
  <c r="C211" i="3"/>
  <c r="D211" i="3"/>
  <c r="E211" i="3"/>
  <c r="F211" i="3"/>
  <c r="I211" i="3"/>
  <c r="K211" i="3"/>
  <c r="J211" i="3" s="1"/>
  <c r="O211" i="3" s="1"/>
  <c r="C212" i="3"/>
  <c r="D212" i="3"/>
  <c r="E212" i="3"/>
  <c r="F212" i="3"/>
  <c r="G212" i="3"/>
  <c r="H212" i="3"/>
  <c r="L212" i="3" s="1"/>
  <c r="K212" i="3"/>
  <c r="J212" i="3" s="1"/>
  <c r="O212" i="3" s="1"/>
  <c r="C213" i="3"/>
  <c r="D213" i="3"/>
  <c r="E213" i="3"/>
  <c r="F213" i="3"/>
  <c r="G213" i="3"/>
  <c r="H213" i="3"/>
  <c r="L213" i="3" s="1"/>
  <c r="I213" i="3"/>
  <c r="C214" i="3"/>
  <c r="D214" i="3"/>
  <c r="E214" i="3"/>
  <c r="F214" i="3"/>
  <c r="G214" i="3"/>
  <c r="H214" i="3"/>
  <c r="I214" i="3"/>
  <c r="C215" i="3"/>
  <c r="D215" i="3"/>
  <c r="E215" i="3"/>
  <c r="F215" i="3"/>
  <c r="K215" i="3"/>
  <c r="J215" i="3" s="1"/>
  <c r="O215" i="3" s="1"/>
  <c r="P215" i="3" s="1"/>
  <c r="C216" i="3"/>
  <c r="D216" i="3"/>
  <c r="E216" i="3"/>
  <c r="F216" i="3"/>
  <c r="G216" i="3"/>
  <c r="I216" i="3"/>
  <c r="J216" i="3"/>
  <c r="K216" i="3"/>
  <c r="C217" i="3"/>
  <c r="D217" i="3"/>
  <c r="E217" i="3"/>
  <c r="F217" i="3"/>
  <c r="H217" i="3"/>
  <c r="L217" i="3" s="1"/>
  <c r="I217" i="3"/>
  <c r="J217" i="3"/>
  <c r="K217" i="3"/>
  <c r="C218" i="3"/>
  <c r="D218" i="3"/>
  <c r="E218" i="3"/>
  <c r="F218" i="3"/>
  <c r="G218" i="3"/>
  <c r="H218" i="3"/>
  <c r="C219" i="3"/>
  <c r="D219" i="3"/>
  <c r="E219" i="3"/>
  <c r="F219" i="3"/>
  <c r="I219" i="3"/>
  <c r="K219" i="3"/>
  <c r="J219" i="3" s="1"/>
  <c r="C220" i="3"/>
  <c r="D220" i="3"/>
  <c r="E220" i="3"/>
  <c r="F220" i="3"/>
  <c r="C221" i="3"/>
  <c r="D221" i="3"/>
  <c r="E221" i="3"/>
  <c r="F221" i="3"/>
  <c r="G221" i="3"/>
  <c r="H221" i="3"/>
  <c r="L221" i="3" s="1"/>
  <c r="J221" i="3"/>
  <c r="K221" i="3"/>
  <c r="C222" i="3"/>
  <c r="D222" i="3"/>
  <c r="E222" i="3"/>
  <c r="F222" i="3"/>
  <c r="G222" i="3"/>
  <c r="H222" i="3"/>
  <c r="L222" i="3" s="1"/>
  <c r="I222" i="3"/>
  <c r="C223" i="3"/>
  <c r="D223" i="3"/>
  <c r="E223" i="3"/>
  <c r="F223" i="3"/>
  <c r="I223" i="3"/>
  <c r="K223" i="3"/>
  <c r="J223" i="3" s="1"/>
  <c r="C224" i="3"/>
  <c r="D224" i="3"/>
  <c r="E224" i="3"/>
  <c r="F224" i="3"/>
  <c r="G224" i="3"/>
  <c r="H224" i="3"/>
  <c r="J224" i="3"/>
  <c r="O224" i="3" s="1"/>
  <c r="P224" i="3" s="1"/>
  <c r="K224" i="3"/>
  <c r="C225" i="3"/>
  <c r="D225" i="3"/>
  <c r="E225" i="3"/>
  <c r="F225" i="3"/>
  <c r="G225" i="3"/>
  <c r="H225" i="3"/>
  <c r="I225" i="3"/>
  <c r="C226" i="3"/>
  <c r="D226" i="3"/>
  <c r="E226" i="3"/>
  <c r="F226" i="3"/>
  <c r="G226" i="3"/>
  <c r="H226" i="3"/>
  <c r="I226" i="3"/>
  <c r="C227" i="3"/>
  <c r="D227" i="3"/>
  <c r="E227" i="3"/>
  <c r="F227" i="3"/>
  <c r="J227" i="3"/>
  <c r="K227" i="3"/>
  <c r="C228" i="3"/>
  <c r="D228" i="3"/>
  <c r="E228" i="3"/>
  <c r="F228" i="3"/>
  <c r="G228" i="3"/>
  <c r="I228" i="3"/>
  <c r="C229" i="3"/>
  <c r="D229" i="3"/>
  <c r="E229" i="3"/>
  <c r="F229" i="3"/>
  <c r="H229" i="3"/>
  <c r="I229" i="3"/>
  <c r="C230" i="3"/>
  <c r="D230" i="3"/>
  <c r="E230" i="3"/>
  <c r="F230" i="3"/>
  <c r="G230" i="3"/>
  <c r="H230" i="3"/>
  <c r="C231" i="3"/>
  <c r="D231" i="3"/>
  <c r="E231" i="3"/>
  <c r="F231" i="3"/>
  <c r="C232" i="3"/>
  <c r="D232" i="3"/>
  <c r="E232" i="3"/>
  <c r="F232" i="3"/>
  <c r="G232" i="3"/>
  <c r="C233" i="3"/>
  <c r="D233" i="3"/>
  <c r="E233" i="3"/>
  <c r="F233" i="3"/>
  <c r="G233" i="3"/>
  <c r="H233" i="3"/>
  <c r="L233" i="3" s="1"/>
  <c r="M233" i="3" s="1"/>
  <c r="K233" i="3"/>
  <c r="J233" i="3" s="1"/>
  <c r="C234" i="3"/>
  <c r="D234" i="3"/>
  <c r="E234" i="3"/>
  <c r="F234" i="3"/>
  <c r="C235" i="3"/>
  <c r="D235" i="3"/>
  <c r="E235" i="3"/>
  <c r="F235" i="3"/>
  <c r="C236" i="3"/>
  <c r="D236" i="3"/>
  <c r="E236" i="3"/>
  <c r="F236" i="3"/>
  <c r="C237" i="3"/>
  <c r="D237" i="3"/>
  <c r="E237" i="3"/>
  <c r="F237" i="3"/>
  <c r="C238" i="3"/>
  <c r="D238" i="3"/>
  <c r="E238" i="3"/>
  <c r="F238" i="3"/>
  <c r="C239" i="3"/>
  <c r="D239" i="3"/>
  <c r="E239" i="3"/>
  <c r="F239" i="3"/>
  <c r="C240" i="3"/>
  <c r="D240" i="3"/>
  <c r="E240" i="3"/>
  <c r="F240" i="3"/>
  <c r="C241" i="3"/>
  <c r="D241" i="3"/>
  <c r="E241" i="3"/>
  <c r="F241" i="3"/>
  <c r="C242" i="3"/>
  <c r="D242" i="3"/>
  <c r="E242" i="3"/>
  <c r="F242" i="3"/>
  <c r="C243" i="3"/>
  <c r="D243" i="3"/>
  <c r="E243" i="3"/>
  <c r="F243" i="3"/>
  <c r="C244" i="3"/>
  <c r="I244" i="3" s="1"/>
  <c r="D244" i="3"/>
  <c r="E244" i="3"/>
  <c r="F244" i="3"/>
  <c r="K244" i="3"/>
  <c r="C245" i="3"/>
  <c r="D245" i="3"/>
  <c r="E245" i="3"/>
  <c r="F245" i="3"/>
  <c r="G245" i="3"/>
  <c r="H245" i="3"/>
  <c r="L245" i="3" s="1"/>
  <c r="M245" i="3" s="1"/>
  <c r="K245" i="3"/>
  <c r="J245" i="3" s="1"/>
  <c r="C246" i="3"/>
  <c r="D246" i="3"/>
  <c r="E246" i="3"/>
  <c r="F246" i="3"/>
  <c r="C247" i="3"/>
  <c r="D247" i="3"/>
  <c r="E247" i="3"/>
  <c r="F247" i="3"/>
  <c r="C248" i="3"/>
  <c r="D248" i="3"/>
  <c r="E248" i="3"/>
  <c r="F248" i="3"/>
  <c r="H248" i="3"/>
  <c r="K248" i="3"/>
  <c r="C249" i="3"/>
  <c r="D249" i="3"/>
  <c r="E249" i="3"/>
  <c r="F249" i="3"/>
  <c r="H249" i="3"/>
  <c r="L249" i="3" s="1"/>
  <c r="C250" i="3"/>
  <c r="D250" i="3"/>
  <c r="E250" i="3"/>
  <c r="F250" i="3"/>
  <c r="H250" i="3"/>
  <c r="L250" i="3" s="1"/>
  <c r="C251" i="3"/>
  <c r="D251" i="3"/>
  <c r="E251" i="3"/>
  <c r="F251" i="3"/>
  <c r="G251" i="3"/>
  <c r="K251" i="3"/>
  <c r="C252" i="3"/>
  <c r="D252" i="3"/>
  <c r="E252" i="3"/>
  <c r="F252" i="3"/>
  <c r="G252" i="3"/>
  <c r="H252" i="3"/>
  <c r="L252" i="3" s="1"/>
  <c r="I252" i="3"/>
  <c r="K252" i="3"/>
  <c r="J252" i="3" s="1"/>
  <c r="O252" i="3" s="1"/>
  <c r="P252" i="3" s="1"/>
  <c r="C253" i="3"/>
  <c r="D253" i="3"/>
  <c r="E253" i="3"/>
  <c r="F253" i="3"/>
  <c r="G253" i="3"/>
  <c r="H253" i="3"/>
  <c r="I253" i="3"/>
  <c r="K253" i="3"/>
  <c r="J253" i="3" s="1"/>
  <c r="C254" i="3"/>
  <c r="D254" i="3"/>
  <c r="E254" i="3"/>
  <c r="F254" i="3"/>
  <c r="C255" i="3"/>
  <c r="D255" i="3"/>
  <c r="E255" i="3"/>
  <c r="F255" i="3"/>
  <c r="G255" i="3"/>
  <c r="I255" i="3"/>
  <c r="C256" i="3"/>
  <c r="D256" i="3"/>
  <c r="E256" i="3"/>
  <c r="F256" i="3"/>
  <c r="G256" i="3"/>
  <c r="H256" i="3"/>
  <c r="C257" i="3"/>
  <c r="D257" i="3"/>
  <c r="E257" i="3"/>
  <c r="F257" i="3"/>
  <c r="C258" i="3"/>
  <c r="D258" i="3"/>
  <c r="E258" i="3"/>
  <c r="F258" i="3"/>
  <c r="C259" i="3"/>
  <c r="D259" i="3"/>
  <c r="E259" i="3"/>
  <c r="F259" i="3"/>
  <c r="G259" i="3"/>
  <c r="I259" i="3"/>
  <c r="J259" i="3"/>
  <c r="O259" i="3" s="1"/>
  <c r="P259" i="3" s="1"/>
  <c r="K259" i="3"/>
  <c r="C260" i="3"/>
  <c r="D260" i="3"/>
  <c r="E260" i="3"/>
  <c r="F260" i="3"/>
  <c r="G260" i="3"/>
  <c r="H260" i="3"/>
  <c r="K260" i="3"/>
  <c r="J260" i="3" s="1"/>
  <c r="C261" i="3"/>
  <c r="D261" i="3"/>
  <c r="E261" i="3"/>
  <c r="F261" i="3"/>
  <c r="G261" i="3"/>
  <c r="C262" i="3"/>
  <c r="D262" i="3"/>
  <c r="E262" i="3"/>
  <c r="F262" i="3"/>
  <c r="G262" i="3"/>
  <c r="H262" i="3"/>
  <c r="C263" i="3"/>
  <c r="D263" i="3"/>
  <c r="E263" i="3"/>
  <c r="F263" i="3"/>
  <c r="C264" i="3"/>
  <c r="D264" i="3"/>
  <c r="E264" i="3"/>
  <c r="F264" i="3"/>
  <c r="C265" i="3"/>
  <c r="D265" i="3"/>
  <c r="E265" i="3"/>
  <c r="F265" i="3"/>
  <c r="G265" i="3"/>
  <c r="H265" i="3"/>
  <c r="L265" i="3" s="1"/>
  <c r="I265" i="3"/>
  <c r="J265" i="3"/>
  <c r="K265" i="3"/>
  <c r="C266" i="3"/>
  <c r="D266" i="3"/>
  <c r="E266" i="3"/>
  <c r="F266" i="3"/>
  <c r="G266" i="3"/>
  <c r="H266" i="3"/>
  <c r="J266" i="3"/>
  <c r="O266" i="3" s="1"/>
  <c r="K266" i="3"/>
  <c r="C267" i="3"/>
  <c r="D267" i="3"/>
  <c r="E267" i="3"/>
  <c r="F267" i="3"/>
  <c r="C268" i="3"/>
  <c r="D268" i="3"/>
  <c r="E268" i="3"/>
  <c r="F268" i="3"/>
  <c r="G268" i="3"/>
  <c r="H268" i="3"/>
  <c r="C269" i="3"/>
  <c r="D269" i="3"/>
  <c r="E269" i="3"/>
  <c r="F269" i="3"/>
  <c r="C270" i="3"/>
  <c r="D270" i="3"/>
  <c r="E270" i="3"/>
  <c r="F270" i="3"/>
  <c r="I270" i="3"/>
  <c r="C271" i="3"/>
  <c r="D271" i="3"/>
  <c r="E271" i="3"/>
  <c r="F271" i="3"/>
  <c r="G271" i="3"/>
  <c r="I271" i="3"/>
  <c r="K271" i="3"/>
  <c r="J271" i="3" s="1"/>
  <c r="O271" i="3" s="1"/>
  <c r="P271" i="3" s="1"/>
  <c r="C272" i="3"/>
  <c r="D272" i="3"/>
  <c r="E272" i="3"/>
  <c r="F272" i="3"/>
  <c r="G272" i="3"/>
  <c r="H272" i="3"/>
  <c r="K272" i="3"/>
  <c r="J272" i="3" s="1"/>
  <c r="C273" i="3"/>
  <c r="D273" i="3"/>
  <c r="E273" i="3"/>
  <c r="F273" i="3"/>
  <c r="C274" i="3"/>
  <c r="D274" i="3"/>
  <c r="E274" i="3"/>
  <c r="F274" i="3"/>
  <c r="C275" i="3"/>
  <c r="D275" i="3"/>
  <c r="E275" i="3"/>
  <c r="F275" i="3"/>
  <c r="C276" i="3"/>
  <c r="D276" i="3"/>
  <c r="E276" i="3"/>
  <c r="F276" i="3"/>
  <c r="I276" i="3"/>
  <c r="K276" i="3"/>
  <c r="C277" i="3"/>
  <c r="D277" i="3"/>
  <c r="E277" i="3"/>
  <c r="F277" i="3"/>
  <c r="G277" i="3"/>
  <c r="H277" i="3"/>
  <c r="L277" i="3" s="1"/>
  <c r="I277" i="3"/>
  <c r="K277" i="3"/>
  <c r="J277" i="3" s="1"/>
  <c r="C278" i="3"/>
  <c r="D278" i="3"/>
  <c r="E278" i="3"/>
  <c r="F278" i="3"/>
  <c r="G278" i="3"/>
  <c r="H278" i="3"/>
  <c r="K278" i="3"/>
  <c r="J278" i="3" s="1"/>
  <c r="O278" i="3" s="1"/>
  <c r="C279" i="3"/>
  <c r="G279" i="3" s="1"/>
  <c r="D279" i="3"/>
  <c r="E279" i="3"/>
  <c r="F279" i="3"/>
  <c r="I279" i="3"/>
  <c r="K279" i="3"/>
  <c r="J279" i="3" s="1"/>
  <c r="C280" i="3"/>
  <c r="D280" i="3"/>
  <c r="E280" i="3"/>
  <c r="F280" i="3"/>
  <c r="C281" i="3"/>
  <c r="D281" i="3"/>
  <c r="E281" i="3"/>
  <c r="F281" i="3"/>
  <c r="C282" i="3"/>
  <c r="D282" i="3"/>
  <c r="E282" i="3"/>
  <c r="F282" i="3"/>
  <c r="I282" i="3"/>
  <c r="C283" i="3"/>
  <c r="D283" i="3"/>
  <c r="E283" i="3"/>
  <c r="F283" i="3"/>
  <c r="G283" i="3"/>
  <c r="I283" i="3"/>
  <c r="K283" i="3"/>
  <c r="J283" i="3" s="1"/>
  <c r="O283" i="3" s="1"/>
  <c r="P283" i="3" s="1"/>
  <c r="C284" i="3"/>
  <c r="D284" i="3"/>
  <c r="E284" i="3"/>
  <c r="F284" i="3"/>
  <c r="G284" i="3"/>
  <c r="H284" i="3"/>
  <c r="L284" i="3" s="1"/>
  <c r="K284" i="3"/>
  <c r="J284" i="3" s="1"/>
  <c r="C285" i="3"/>
  <c r="D285" i="3"/>
  <c r="E285" i="3"/>
  <c r="F285" i="3"/>
  <c r="G285" i="3"/>
  <c r="H285" i="3"/>
  <c r="I285" i="3"/>
  <c r="C286" i="3"/>
  <c r="G286" i="3" s="1"/>
  <c r="D286" i="3"/>
  <c r="E286" i="3"/>
  <c r="F286" i="3"/>
  <c r="C287" i="3"/>
  <c r="D287" i="3"/>
  <c r="E287" i="3"/>
  <c r="F287" i="3"/>
  <c r="C288" i="3"/>
  <c r="D288" i="3"/>
  <c r="E288" i="3"/>
  <c r="F288" i="3"/>
  <c r="G288" i="3"/>
  <c r="H288" i="3"/>
  <c r="I288" i="3"/>
  <c r="K288" i="3"/>
  <c r="J288" i="3" s="1"/>
  <c r="O288" i="3" s="1"/>
  <c r="P288" i="3" s="1"/>
  <c r="C289" i="3"/>
  <c r="D289" i="3"/>
  <c r="E289" i="3"/>
  <c r="F289" i="3"/>
  <c r="C290" i="3"/>
  <c r="D290" i="3"/>
  <c r="E290" i="3"/>
  <c r="F290" i="3"/>
  <c r="G290" i="3"/>
  <c r="C291" i="3"/>
  <c r="D291" i="3"/>
  <c r="E291" i="3"/>
  <c r="F291" i="3"/>
  <c r="I291" i="3"/>
  <c r="K291" i="3"/>
  <c r="C292" i="3"/>
  <c r="D292" i="3"/>
  <c r="E292" i="3"/>
  <c r="F292" i="3"/>
  <c r="G292" i="3"/>
  <c r="H292" i="3"/>
  <c r="L292" i="3" s="1"/>
  <c r="I292" i="3"/>
  <c r="J292" i="3"/>
  <c r="O292" i="3" s="1"/>
  <c r="P292" i="3" s="1"/>
  <c r="K292" i="3"/>
  <c r="C293" i="3"/>
  <c r="D293" i="3"/>
  <c r="E293" i="3"/>
  <c r="F293" i="3"/>
  <c r="G293" i="3"/>
  <c r="H293" i="3"/>
  <c r="K293" i="3"/>
  <c r="J293" i="3" s="1"/>
  <c r="C294" i="3"/>
  <c r="D294" i="3"/>
  <c r="E294" i="3"/>
  <c r="F294" i="3"/>
  <c r="G294" i="3"/>
  <c r="C295" i="3"/>
  <c r="D295" i="3"/>
  <c r="E295" i="3"/>
  <c r="F295" i="3"/>
  <c r="I295" i="3"/>
  <c r="K295" i="3"/>
  <c r="C296" i="3"/>
  <c r="I296" i="3" s="1"/>
  <c r="D296" i="3"/>
  <c r="E296" i="3"/>
  <c r="F296" i="3"/>
  <c r="G296" i="3"/>
  <c r="H296" i="3"/>
  <c r="K296" i="3"/>
  <c r="J296" i="3" s="1"/>
  <c r="O296" i="3" s="1"/>
  <c r="P296" i="3" s="1"/>
  <c r="C297" i="3"/>
  <c r="D297" i="3"/>
  <c r="E297" i="3"/>
  <c r="F297" i="3"/>
  <c r="C298" i="3"/>
  <c r="D298" i="3"/>
  <c r="E298" i="3"/>
  <c r="F298" i="3"/>
  <c r="C299" i="3"/>
  <c r="D299" i="3"/>
  <c r="E299" i="3"/>
  <c r="F299" i="3"/>
  <c r="C300" i="3"/>
  <c r="D300" i="3"/>
  <c r="E300" i="3"/>
  <c r="F300" i="3"/>
  <c r="G300" i="3"/>
  <c r="H300" i="3"/>
  <c r="I300" i="3"/>
  <c r="J300" i="3"/>
  <c r="O300" i="3" s="1"/>
  <c r="P300" i="3" s="1"/>
  <c r="K300" i="3"/>
  <c r="C301" i="3"/>
  <c r="D301" i="3"/>
  <c r="E301" i="3"/>
  <c r="F301" i="3"/>
  <c r="G301" i="3"/>
  <c r="H301" i="3"/>
  <c r="I301" i="3"/>
  <c r="C302" i="3"/>
  <c r="D302" i="3"/>
  <c r="E302" i="3"/>
  <c r="F302" i="3"/>
  <c r="G302" i="3"/>
  <c r="C303" i="3"/>
  <c r="I303" i="3" s="1"/>
  <c r="D303" i="3"/>
  <c r="E303" i="3"/>
  <c r="F303" i="3"/>
  <c r="K303" i="3"/>
  <c r="C304" i="3"/>
  <c r="D304" i="3"/>
  <c r="E304" i="3"/>
  <c r="F304" i="3"/>
  <c r="G304" i="3"/>
  <c r="H304" i="3"/>
  <c r="L304" i="3" s="1"/>
  <c r="I304" i="3"/>
  <c r="K304" i="3"/>
  <c r="J304" i="3" s="1"/>
  <c r="O304" i="3" s="1"/>
  <c r="P304" i="3" s="1"/>
  <c r="C305" i="3"/>
  <c r="D305" i="3"/>
  <c r="E305" i="3"/>
  <c r="F305" i="3"/>
  <c r="G305" i="3"/>
  <c r="H305" i="3"/>
  <c r="K305" i="3"/>
  <c r="J305" i="3" s="1"/>
  <c r="C306" i="3"/>
  <c r="D306" i="3"/>
  <c r="E306" i="3"/>
  <c r="F306" i="3"/>
  <c r="C307" i="3"/>
  <c r="K307" i="3" s="1"/>
  <c r="D307" i="3"/>
  <c r="E307" i="3"/>
  <c r="F307" i="3"/>
  <c r="C308" i="3"/>
  <c r="I308" i="3" s="1"/>
  <c r="D308" i="3"/>
  <c r="E308" i="3"/>
  <c r="F308" i="3"/>
  <c r="G308" i="3"/>
  <c r="H308" i="3"/>
  <c r="L308" i="3" s="1"/>
  <c r="K308" i="3"/>
  <c r="J308" i="3" s="1"/>
  <c r="O308" i="3" s="1"/>
  <c r="P308" i="3" s="1"/>
  <c r="C309" i="3"/>
  <c r="H309" i="3" s="1"/>
  <c r="D309" i="3"/>
  <c r="E309" i="3"/>
  <c r="F309" i="3"/>
  <c r="C310" i="3"/>
  <c r="D310" i="3"/>
  <c r="E310" i="3"/>
  <c r="F310" i="3"/>
  <c r="G310" i="3"/>
  <c r="C311" i="3"/>
  <c r="D311" i="3"/>
  <c r="E311" i="3"/>
  <c r="F311" i="3"/>
  <c r="H311" i="3"/>
  <c r="L311" i="3" s="1"/>
  <c r="C312" i="3"/>
  <c r="D312" i="3"/>
  <c r="E312" i="3"/>
  <c r="F312" i="3"/>
  <c r="G312" i="3"/>
  <c r="H312" i="3"/>
  <c r="I312" i="3"/>
  <c r="J312" i="3"/>
  <c r="O312" i="3" s="1"/>
  <c r="P312" i="3" s="1"/>
  <c r="K312" i="3"/>
  <c r="C313" i="3"/>
  <c r="D313" i="3"/>
  <c r="E313" i="3"/>
  <c r="F313" i="3"/>
  <c r="G313" i="3"/>
  <c r="H313" i="3"/>
  <c r="I313" i="3"/>
  <c r="C314" i="3"/>
  <c r="D314" i="3"/>
  <c r="E314" i="3"/>
  <c r="F314" i="3"/>
  <c r="G314" i="3"/>
  <c r="C315" i="3"/>
  <c r="D315" i="3"/>
  <c r="E315" i="3"/>
  <c r="F315" i="3"/>
  <c r="H315" i="3"/>
  <c r="L315" i="3" s="1"/>
  <c r="I315" i="3"/>
  <c r="K315" i="3"/>
  <c r="C316" i="3"/>
  <c r="D316" i="3"/>
  <c r="E316" i="3"/>
  <c r="F316" i="3"/>
  <c r="G316" i="3"/>
  <c r="H316" i="3"/>
  <c r="L316" i="3" s="1"/>
  <c r="I316" i="3"/>
  <c r="J316" i="3"/>
  <c r="O316" i="3" s="1"/>
  <c r="P316" i="3" s="1"/>
  <c r="K316" i="3"/>
  <c r="C317" i="3"/>
  <c r="D317" i="3"/>
  <c r="E317" i="3"/>
  <c r="F317" i="3"/>
  <c r="G317" i="3"/>
  <c r="H317" i="3"/>
  <c r="K317" i="3"/>
  <c r="J317" i="3" s="1"/>
  <c r="O317" i="3" s="1"/>
  <c r="C318" i="3"/>
  <c r="D318" i="3"/>
  <c r="E318" i="3"/>
  <c r="F318" i="3"/>
  <c r="G318" i="3"/>
  <c r="K318" i="3"/>
  <c r="C319" i="3"/>
  <c r="D319" i="3"/>
  <c r="E319" i="3"/>
  <c r="F319" i="3"/>
  <c r="G319" i="3"/>
  <c r="H319" i="3"/>
  <c r="L319" i="3" s="1"/>
  <c r="K319" i="3"/>
  <c r="J319" i="3" s="1"/>
  <c r="O319" i="3" s="1"/>
  <c r="C320" i="3"/>
  <c r="D320" i="3"/>
  <c r="E320" i="3"/>
  <c r="F320" i="3"/>
  <c r="G320" i="3"/>
  <c r="H320" i="3"/>
  <c r="I320" i="3"/>
  <c r="K320" i="3"/>
  <c r="J320" i="3" s="1"/>
  <c r="O320" i="3" s="1"/>
  <c r="P320" i="3" s="1"/>
  <c r="C321" i="3"/>
  <c r="D321" i="3"/>
  <c r="E321" i="3"/>
  <c r="F321" i="3"/>
  <c r="G321" i="3"/>
  <c r="K321" i="3"/>
  <c r="C322" i="3"/>
  <c r="D322" i="3"/>
  <c r="E322" i="3"/>
  <c r="F322" i="3"/>
  <c r="G322" i="3"/>
  <c r="H322" i="3"/>
  <c r="L322" i="3" s="1"/>
  <c r="K322" i="3"/>
  <c r="J322" i="3" s="1"/>
  <c r="O322" i="3" s="1"/>
  <c r="U37" i="3" l="1"/>
  <c r="Q37" i="3" s="1"/>
  <c r="N545" i="4"/>
  <c r="M545" i="4" s="1"/>
  <c r="R545" i="4" s="1"/>
  <c r="N16" i="4"/>
  <c r="M16" i="4" s="1"/>
  <c r="N91" i="4"/>
  <c r="M91" i="4" s="1"/>
  <c r="R91" i="4" s="1"/>
  <c r="N102" i="4"/>
  <c r="M102" i="4" s="1"/>
  <c r="R102" i="4" s="1"/>
  <c r="N147" i="4"/>
  <c r="M147" i="4" s="1"/>
  <c r="R147" i="4" s="1"/>
  <c r="N34" i="4"/>
  <c r="M34" i="4" s="1"/>
  <c r="R34" i="4" s="1"/>
  <c r="N245" i="4"/>
  <c r="M245" i="4" s="1"/>
  <c r="N88" i="4"/>
  <c r="M88" i="4" s="1"/>
  <c r="R88" i="4" s="1"/>
  <c r="N49" i="4"/>
  <c r="M49" i="4" s="1"/>
  <c r="N257" i="4"/>
  <c r="M257" i="4" s="1"/>
  <c r="R257" i="4" s="1"/>
  <c r="N111" i="4"/>
  <c r="M111" i="4" s="1"/>
  <c r="R111" i="4" s="1"/>
  <c r="N73" i="4"/>
  <c r="M73" i="4" s="1"/>
  <c r="R73" i="4" s="1"/>
  <c r="N22" i="4"/>
  <c r="M22" i="4" s="1"/>
  <c r="N58" i="4"/>
  <c r="M58" i="4" s="1"/>
  <c r="R58" i="4" s="1"/>
  <c r="N460" i="4"/>
  <c r="M460" i="4" s="1"/>
  <c r="R460" i="4" s="1"/>
  <c r="N76" i="4"/>
  <c r="M76" i="4" s="1"/>
  <c r="R76" i="4" s="1"/>
  <c r="N108" i="4"/>
  <c r="M108" i="4" s="1"/>
  <c r="R108" i="4" s="1"/>
  <c r="M347" i="3"/>
  <c r="N347" i="3" s="1"/>
  <c r="R347" i="3" s="1"/>
  <c r="N468" i="4"/>
  <c r="M468" i="4" s="1"/>
  <c r="R468" i="4" s="1"/>
  <c r="N448" i="4"/>
  <c r="M448" i="4" s="1"/>
  <c r="R448" i="4" s="1"/>
  <c r="N100" i="4"/>
  <c r="M100" i="4" s="1"/>
  <c r="R100" i="4" s="1"/>
  <c r="N70" i="4"/>
  <c r="M70" i="4" s="1"/>
  <c r="R70" i="4" s="1"/>
  <c r="N269" i="4"/>
  <c r="M269" i="4" s="1"/>
  <c r="R269" i="4" s="1"/>
  <c r="O570" i="4"/>
  <c r="N487" i="4"/>
  <c r="M487" i="4" s="1"/>
  <c r="R487" i="4" s="1"/>
  <c r="O456" i="4"/>
  <c r="P456" i="4" s="1"/>
  <c r="O448" i="4"/>
  <c r="Q193" i="4"/>
  <c r="J193" i="4"/>
  <c r="O193" i="4"/>
  <c r="P193" i="4" s="1"/>
  <c r="H193" i="4"/>
  <c r="L193" i="4" s="1"/>
  <c r="N193" i="4" s="1"/>
  <c r="M193" i="4" s="1"/>
  <c r="R193" i="4" s="1"/>
  <c r="I193" i="4"/>
  <c r="K193" i="4" s="1"/>
  <c r="G193" i="4"/>
  <c r="J20" i="4"/>
  <c r="O20" i="4"/>
  <c r="P20" i="4" s="1"/>
  <c r="G20" i="4"/>
  <c r="H20" i="4"/>
  <c r="L20" i="4" s="1"/>
  <c r="I20" i="4"/>
  <c r="K20" i="4" s="1"/>
  <c r="Q20" i="4"/>
  <c r="H576" i="4"/>
  <c r="L576" i="4" s="1"/>
  <c r="I576" i="4"/>
  <c r="K576" i="4" s="1"/>
  <c r="G576" i="4"/>
  <c r="J576" i="4"/>
  <c r="O541" i="4"/>
  <c r="J416" i="4"/>
  <c r="H416" i="4"/>
  <c r="L416" i="4" s="1"/>
  <c r="I416" i="4"/>
  <c r="K416" i="4" s="1"/>
  <c r="O416" i="4" s="1"/>
  <c r="P416" i="4" s="1"/>
  <c r="G416" i="4"/>
  <c r="Q416" i="4"/>
  <c r="L548" i="4"/>
  <c r="N548" i="4" s="1"/>
  <c r="L434" i="3"/>
  <c r="M434" i="3" s="1"/>
  <c r="N434" i="3" s="1"/>
  <c r="R434" i="3" s="1"/>
  <c r="I564" i="4"/>
  <c r="K564" i="4" s="1"/>
  <c r="O564" i="4"/>
  <c r="P564" i="4" s="1"/>
  <c r="H564" i="4"/>
  <c r="L564" i="4" s="1"/>
  <c r="G564" i="4"/>
  <c r="J564" i="4"/>
  <c r="H182" i="4"/>
  <c r="J182" i="4"/>
  <c r="P182" i="4"/>
  <c r="G182" i="4"/>
  <c r="I182" i="4"/>
  <c r="K182" i="4" s="1"/>
  <c r="O182" i="4" s="1"/>
  <c r="Q182" i="4"/>
  <c r="O151" i="4"/>
  <c r="P151" i="4" s="1"/>
  <c r="O468" i="4"/>
  <c r="P468" i="4" s="1"/>
  <c r="J565" i="4"/>
  <c r="H565" i="4"/>
  <c r="L565" i="4" s="1"/>
  <c r="I565" i="4"/>
  <c r="K565" i="4" s="1"/>
  <c r="O565" i="4" s="1"/>
  <c r="P565" i="4" s="1"/>
  <c r="G565" i="4"/>
  <c r="N523" i="4"/>
  <c r="M523" i="4" s="1"/>
  <c r="R523" i="4" s="1"/>
  <c r="N514" i="4"/>
  <c r="M514" i="4" s="1"/>
  <c r="R514" i="4" s="1"/>
  <c r="O487" i="4"/>
  <c r="G382" i="4"/>
  <c r="H382" i="4"/>
  <c r="L382" i="4" s="1"/>
  <c r="I382" i="4"/>
  <c r="K382" i="4" s="1"/>
  <c r="O382" i="4" s="1"/>
  <c r="P382" i="4" s="1"/>
  <c r="Q382" i="4"/>
  <c r="J382" i="4"/>
  <c r="L571" i="4"/>
  <c r="N571" i="4" s="1"/>
  <c r="M571" i="4" s="1"/>
  <c r="R571" i="4" s="1"/>
  <c r="O552" i="4"/>
  <c r="P552" i="4"/>
  <c r="H552" i="4"/>
  <c r="L552" i="4" s="1"/>
  <c r="N552" i="4" s="1"/>
  <c r="M552" i="4" s="1"/>
  <c r="R552" i="4" s="1"/>
  <c r="G552" i="4"/>
  <c r="I552" i="4"/>
  <c r="K552" i="4" s="1"/>
  <c r="J552" i="4"/>
  <c r="N541" i="4"/>
  <c r="M541" i="4" s="1"/>
  <c r="R541" i="4" s="1"/>
  <c r="N532" i="4"/>
  <c r="M532" i="4" s="1"/>
  <c r="R532" i="4" s="1"/>
  <c r="O505" i="4"/>
  <c r="P505" i="4" s="1"/>
  <c r="O490" i="4"/>
  <c r="H411" i="4"/>
  <c r="L411" i="4" s="1"/>
  <c r="Q411" i="4"/>
  <c r="I411" i="4"/>
  <c r="K411" i="4" s="1"/>
  <c r="O411" i="4" s="1"/>
  <c r="P411" i="4" s="1"/>
  <c r="J411" i="4"/>
  <c r="G411" i="4"/>
  <c r="G71" i="4"/>
  <c r="H71" i="4"/>
  <c r="L71" i="4" s="1"/>
  <c r="N71" i="4" s="1"/>
  <c r="M71" i="4" s="1"/>
  <c r="R71" i="4" s="1"/>
  <c r="I71" i="4"/>
  <c r="K71" i="4" s="1"/>
  <c r="J71" i="4"/>
  <c r="O71" i="4"/>
  <c r="P71" i="4" s="1"/>
  <c r="Q71" i="4"/>
  <c r="Q133" i="4"/>
  <c r="H133" i="4"/>
  <c r="L133" i="4" s="1"/>
  <c r="I133" i="4"/>
  <c r="K133" i="4" s="1"/>
  <c r="J133" i="4"/>
  <c r="G133" i="4"/>
  <c r="O133" i="4"/>
  <c r="P133" i="4"/>
  <c r="J577" i="4"/>
  <c r="G577" i="4"/>
  <c r="H577" i="4"/>
  <c r="L577" i="4" s="1"/>
  <c r="I577" i="4"/>
  <c r="K577" i="4" s="1"/>
  <c r="O577" i="4"/>
  <c r="P577" i="4"/>
  <c r="H393" i="4"/>
  <c r="L393" i="4" s="1"/>
  <c r="Q393" i="4"/>
  <c r="J393" i="4"/>
  <c r="G393" i="4"/>
  <c r="I393" i="4"/>
  <c r="K393" i="4" s="1"/>
  <c r="O393" i="4"/>
  <c r="P393" i="4" s="1"/>
  <c r="Q577" i="4"/>
  <c r="N484" i="4"/>
  <c r="M484" i="4" s="1"/>
  <c r="R484" i="4" s="1"/>
  <c r="J473" i="4"/>
  <c r="H473" i="4"/>
  <c r="L473" i="4" s="1"/>
  <c r="I473" i="4"/>
  <c r="K473" i="4" s="1"/>
  <c r="O473" i="4" s="1"/>
  <c r="P473" i="4" s="1"/>
  <c r="Q473" i="4"/>
  <c r="G473" i="4"/>
  <c r="H307" i="4"/>
  <c r="L307" i="4" s="1"/>
  <c r="J307" i="4"/>
  <c r="O307" i="4" s="1"/>
  <c r="P307" i="4" s="1"/>
  <c r="Q307" i="4"/>
  <c r="I307" i="4"/>
  <c r="K307" i="4" s="1"/>
  <c r="G307" i="4"/>
  <c r="P247" i="4"/>
  <c r="I171" i="4"/>
  <c r="K171" i="4" s="1"/>
  <c r="O171" i="4" s="1"/>
  <c r="P171" i="4" s="1"/>
  <c r="G171" i="4"/>
  <c r="H171" i="4"/>
  <c r="L171" i="4" s="1"/>
  <c r="J171" i="4"/>
  <c r="Q171" i="4"/>
  <c r="O313" i="4"/>
  <c r="P313" i="4" s="1"/>
  <c r="O523" i="4"/>
  <c r="O447" i="4"/>
  <c r="J440" i="4"/>
  <c r="H440" i="4"/>
  <c r="L440" i="4" s="1"/>
  <c r="N440" i="4" s="1"/>
  <c r="M440" i="4" s="1"/>
  <c r="R440" i="4" s="1"/>
  <c r="Q440" i="4"/>
  <c r="G440" i="4"/>
  <c r="I440" i="4"/>
  <c r="K440" i="4" s="1"/>
  <c r="O440" i="4" s="1"/>
  <c r="P440" i="4" s="1"/>
  <c r="H343" i="4"/>
  <c r="J343" i="4"/>
  <c r="G343" i="4"/>
  <c r="I343" i="4"/>
  <c r="K343" i="4" s="1"/>
  <c r="Q343" i="4"/>
  <c r="O343" i="4"/>
  <c r="P343" i="4" s="1"/>
  <c r="O227" i="4"/>
  <c r="J553" i="4"/>
  <c r="H553" i="4"/>
  <c r="L553" i="4" s="1"/>
  <c r="I553" i="4"/>
  <c r="K553" i="4" s="1"/>
  <c r="O553" i="4"/>
  <c r="P553" i="4"/>
  <c r="G553" i="4"/>
  <c r="Q565" i="4"/>
  <c r="N505" i="4"/>
  <c r="M505" i="4" s="1"/>
  <c r="R505" i="4" s="1"/>
  <c r="N496" i="4"/>
  <c r="M496" i="4" s="1"/>
  <c r="R496" i="4" s="1"/>
  <c r="J320" i="4"/>
  <c r="O320" i="4" s="1"/>
  <c r="P320" i="4" s="1"/>
  <c r="H320" i="4"/>
  <c r="L320" i="4" s="1"/>
  <c r="I320" i="4"/>
  <c r="K320" i="4" s="1"/>
  <c r="G320" i="4"/>
  <c r="Q320" i="4"/>
  <c r="G272" i="4"/>
  <c r="I272" i="4"/>
  <c r="K272" i="4" s="1"/>
  <c r="O272" i="4" s="1"/>
  <c r="P272" i="4" s="1"/>
  <c r="J272" i="4"/>
  <c r="H272" i="4"/>
  <c r="L272" i="4" s="1"/>
  <c r="Q272" i="4"/>
  <c r="H453" i="4"/>
  <c r="L453" i="4" s="1"/>
  <c r="H403" i="4"/>
  <c r="L403" i="4" s="1"/>
  <c r="J403" i="4"/>
  <c r="Q403" i="4"/>
  <c r="H355" i="4"/>
  <c r="L355" i="4" s="1"/>
  <c r="J355" i="4"/>
  <c r="G355" i="4"/>
  <c r="H333" i="4"/>
  <c r="L333" i="4" s="1"/>
  <c r="Q333" i="4"/>
  <c r="H330" i="4"/>
  <c r="I330" i="4"/>
  <c r="K330" i="4" s="1"/>
  <c r="O330" i="4" s="1"/>
  <c r="P330" i="4" s="1"/>
  <c r="J330" i="4"/>
  <c r="H300" i="4"/>
  <c r="L300" i="4" s="1"/>
  <c r="Q300" i="4"/>
  <c r="Q200" i="4"/>
  <c r="G200" i="4"/>
  <c r="J575" i="4"/>
  <c r="Q575" i="4"/>
  <c r="J551" i="4"/>
  <c r="Q551" i="4"/>
  <c r="J428" i="4"/>
  <c r="L428" i="4"/>
  <c r="I428" i="4"/>
  <c r="K428" i="4" s="1"/>
  <c r="I304" i="4"/>
  <c r="K304" i="4" s="1"/>
  <c r="O304" i="4" s="1"/>
  <c r="P304" i="4" s="1"/>
  <c r="Q304" i="4"/>
  <c r="H304" i="4"/>
  <c r="L304" i="4" s="1"/>
  <c r="J304" i="4"/>
  <c r="H185" i="4"/>
  <c r="L185" i="4" s="1"/>
  <c r="N185" i="4" s="1"/>
  <c r="M185" i="4" s="1"/>
  <c r="R185" i="4" s="1"/>
  <c r="J185" i="4"/>
  <c r="I185" i="4"/>
  <c r="K185" i="4" s="1"/>
  <c r="O185" i="4" s="1"/>
  <c r="G185" i="4"/>
  <c r="G562" i="4"/>
  <c r="H562" i="4"/>
  <c r="L562" i="4" s="1"/>
  <c r="H474" i="4"/>
  <c r="L474" i="4" s="1"/>
  <c r="G474" i="4"/>
  <c r="J474" i="4"/>
  <c r="H445" i="4"/>
  <c r="L445" i="4" s="1"/>
  <c r="J445" i="4"/>
  <c r="H441" i="4"/>
  <c r="L441" i="4" s="1"/>
  <c r="Q441" i="4"/>
  <c r="I441" i="4"/>
  <c r="K441" i="4" s="1"/>
  <c r="O441" i="4" s="1"/>
  <c r="P441" i="4" s="1"/>
  <c r="J441" i="4"/>
  <c r="H337" i="4"/>
  <c r="L337" i="4" s="1"/>
  <c r="J337" i="4"/>
  <c r="O337" i="4" s="1"/>
  <c r="P337" i="4" s="1"/>
  <c r="Q337" i="4"/>
  <c r="O203" i="4"/>
  <c r="G78" i="4"/>
  <c r="J78" i="4"/>
  <c r="I78" i="4"/>
  <c r="K78" i="4" s="1"/>
  <c r="Q78" i="4"/>
  <c r="H78" i="4"/>
  <c r="O78" i="4"/>
  <c r="P78" i="4" s="1"/>
  <c r="Q574" i="4"/>
  <c r="Q562" i="4"/>
  <c r="J549" i="4"/>
  <c r="H417" i="4"/>
  <c r="Q417" i="4"/>
  <c r="I417" i="4"/>
  <c r="K417" i="4" s="1"/>
  <c r="J417" i="4"/>
  <c r="H331" i="4"/>
  <c r="L331" i="4" s="1"/>
  <c r="J331" i="4"/>
  <c r="Q331" i="4"/>
  <c r="I331" i="4"/>
  <c r="K331" i="4" s="1"/>
  <c r="H327" i="4"/>
  <c r="L327" i="4" s="1"/>
  <c r="Q327" i="4"/>
  <c r="G327" i="4"/>
  <c r="Q211" i="4"/>
  <c r="G211" i="4"/>
  <c r="I211" i="4"/>
  <c r="K211" i="4" s="1"/>
  <c r="H211" i="4"/>
  <c r="J211" i="4"/>
  <c r="O188" i="4"/>
  <c r="Q188" i="4"/>
  <c r="G188" i="4"/>
  <c r="H188" i="4"/>
  <c r="L188" i="4" s="1"/>
  <c r="N188" i="4" s="1"/>
  <c r="M188" i="4" s="1"/>
  <c r="R188" i="4" s="1"/>
  <c r="I188" i="4"/>
  <c r="K188" i="4" s="1"/>
  <c r="G90" i="4"/>
  <c r="J90" i="4"/>
  <c r="I90" i="4"/>
  <c r="K90" i="4" s="1"/>
  <c r="O90" i="4" s="1"/>
  <c r="P90" i="4" s="1"/>
  <c r="H90" i="4"/>
  <c r="Q90" i="4"/>
  <c r="O472" i="4"/>
  <c r="O452" i="4"/>
  <c r="P452" i="4" s="1"/>
  <c r="J380" i="4"/>
  <c r="H380" i="4"/>
  <c r="L380" i="4" s="1"/>
  <c r="G380" i="4"/>
  <c r="I380" i="4"/>
  <c r="K380" i="4" s="1"/>
  <c r="O375" i="4"/>
  <c r="P375" i="4" s="1"/>
  <c r="Q330" i="4"/>
  <c r="O324" i="4"/>
  <c r="P324" i="4" s="1"/>
  <c r="H309" i="4"/>
  <c r="Q309" i="4"/>
  <c r="I309" i="4"/>
  <c r="K309" i="4" s="1"/>
  <c r="O309" i="4" s="1"/>
  <c r="P309" i="4" s="1"/>
  <c r="I298" i="4"/>
  <c r="K298" i="4" s="1"/>
  <c r="J298" i="4"/>
  <c r="H295" i="4"/>
  <c r="J295" i="4"/>
  <c r="Q295" i="4"/>
  <c r="I295" i="4"/>
  <c r="K295" i="4" s="1"/>
  <c r="I225" i="4"/>
  <c r="K225" i="4" s="1"/>
  <c r="G225" i="4"/>
  <c r="H225" i="4"/>
  <c r="L225" i="4" s="1"/>
  <c r="Q548" i="4"/>
  <c r="H525" i="4"/>
  <c r="J525" i="4"/>
  <c r="O525" i="4" s="1"/>
  <c r="P525" i="4" s="1"/>
  <c r="H489" i="4"/>
  <c r="J489" i="4"/>
  <c r="O489" i="4" s="1"/>
  <c r="J457" i="4"/>
  <c r="L457" i="4"/>
  <c r="N457" i="4" s="1"/>
  <c r="M457" i="4" s="1"/>
  <c r="R457" i="4" s="1"/>
  <c r="I457" i="4"/>
  <c r="K457" i="4" s="1"/>
  <c r="Q355" i="4"/>
  <c r="I352" i="4"/>
  <c r="K352" i="4" s="1"/>
  <c r="O352" i="4" s="1"/>
  <c r="P352" i="4" s="1"/>
  <c r="J352" i="4"/>
  <c r="Q352" i="4"/>
  <c r="Q347" i="4"/>
  <c r="J335" i="4"/>
  <c r="O335" i="4" s="1"/>
  <c r="P335" i="4" s="1"/>
  <c r="L335" i="4"/>
  <c r="N335" i="4" s="1"/>
  <c r="M335" i="4" s="1"/>
  <c r="R335" i="4" s="1"/>
  <c r="Q335" i="4"/>
  <c r="G335" i="4"/>
  <c r="Q284" i="4"/>
  <c r="H282" i="4"/>
  <c r="L282" i="4" s="1"/>
  <c r="O282" i="4"/>
  <c r="P282" i="4" s="1"/>
  <c r="G282" i="4"/>
  <c r="J278" i="4"/>
  <c r="H278" i="4"/>
  <c r="L278" i="4" s="1"/>
  <c r="N278" i="4" s="1"/>
  <c r="M278" i="4" s="1"/>
  <c r="R278" i="4" s="1"/>
  <c r="G278" i="4"/>
  <c r="I278" i="4"/>
  <c r="K278" i="4" s="1"/>
  <c r="Q278" i="4"/>
  <c r="O278" i="4"/>
  <c r="P278" i="4" s="1"/>
  <c r="J275" i="4"/>
  <c r="G275" i="4"/>
  <c r="H275" i="4"/>
  <c r="L275" i="4" s="1"/>
  <c r="Q275" i="4"/>
  <c r="P248" i="4"/>
  <c r="G248" i="4"/>
  <c r="I248" i="4"/>
  <c r="K248" i="4" s="1"/>
  <c r="H248" i="4"/>
  <c r="L248" i="4" s="1"/>
  <c r="H194" i="4"/>
  <c r="L194" i="4" s="1"/>
  <c r="J194" i="4"/>
  <c r="G194" i="4"/>
  <c r="I194" i="4"/>
  <c r="K194" i="4" s="1"/>
  <c r="O194" i="4" s="1"/>
  <c r="P194" i="4" s="1"/>
  <c r="I141" i="4"/>
  <c r="K141" i="4" s="1"/>
  <c r="L141" i="4"/>
  <c r="G141" i="4"/>
  <c r="J141" i="4"/>
  <c r="O141" i="4" s="1"/>
  <c r="P141" i="4" s="1"/>
  <c r="Q141" i="4"/>
  <c r="G558" i="4"/>
  <c r="H558" i="4"/>
  <c r="L558" i="4" s="1"/>
  <c r="H546" i="4"/>
  <c r="L546" i="4" s="1"/>
  <c r="G546" i="4"/>
  <c r="N472" i="4"/>
  <c r="M472" i="4" s="1"/>
  <c r="R472" i="4" s="1"/>
  <c r="Q454" i="4"/>
  <c r="O370" i="4"/>
  <c r="P370" i="4" s="1"/>
  <c r="L370" i="4"/>
  <c r="N370" i="4" s="1"/>
  <c r="M370" i="4" s="1"/>
  <c r="R370" i="4" s="1"/>
  <c r="H363" i="4"/>
  <c r="L363" i="4" s="1"/>
  <c r="Q363" i="4"/>
  <c r="G363" i="4"/>
  <c r="I363" i="4"/>
  <c r="K363" i="4" s="1"/>
  <c r="O363" i="4" s="1"/>
  <c r="P363" i="4" s="1"/>
  <c r="H349" i="4"/>
  <c r="L349" i="4" s="1"/>
  <c r="J349" i="4"/>
  <c r="G349" i="4"/>
  <c r="I349" i="4"/>
  <c r="K349" i="4" s="1"/>
  <c r="O328" i="4"/>
  <c r="P328" i="4" s="1"/>
  <c r="G328" i="4"/>
  <c r="Q328" i="4"/>
  <c r="O310" i="4"/>
  <c r="P310" i="4" s="1"/>
  <c r="G310" i="4"/>
  <c r="Q310" i="4"/>
  <c r="I293" i="4"/>
  <c r="K293" i="4" s="1"/>
  <c r="O293" i="4" s="1"/>
  <c r="P293" i="4" s="1"/>
  <c r="P224" i="4"/>
  <c r="L82" i="4"/>
  <c r="N82" i="4" s="1"/>
  <c r="M82" i="4" s="1"/>
  <c r="R82" i="4" s="1"/>
  <c r="G42" i="4"/>
  <c r="J42" i="4"/>
  <c r="I42" i="4"/>
  <c r="K42" i="4" s="1"/>
  <c r="O42" i="4" s="1"/>
  <c r="P42" i="4" s="1"/>
  <c r="Q42" i="4"/>
  <c r="H42" i="4"/>
  <c r="I575" i="4"/>
  <c r="K575" i="4" s="1"/>
  <c r="H540" i="4"/>
  <c r="L540" i="4" s="1"/>
  <c r="J540" i="4"/>
  <c r="G540" i="4"/>
  <c r="H537" i="4"/>
  <c r="L537" i="4" s="1"/>
  <c r="J537" i="4"/>
  <c r="G537" i="4"/>
  <c r="I537" i="4"/>
  <c r="K537" i="4" s="1"/>
  <c r="O537" i="4" s="1"/>
  <c r="P537" i="4" s="1"/>
  <c r="H522" i="4"/>
  <c r="L522" i="4" s="1"/>
  <c r="J522" i="4"/>
  <c r="G522" i="4"/>
  <c r="L497" i="4"/>
  <c r="N497" i="4" s="1"/>
  <c r="M497" i="4" s="1"/>
  <c r="R497" i="4" s="1"/>
  <c r="I497" i="4"/>
  <c r="K497" i="4" s="1"/>
  <c r="Q497" i="4"/>
  <c r="H486" i="4"/>
  <c r="L486" i="4" s="1"/>
  <c r="G486" i="4"/>
  <c r="J486" i="4"/>
  <c r="Q413" i="4"/>
  <c r="I403" i="4"/>
  <c r="K403" i="4" s="1"/>
  <c r="O403" i="4" s="1"/>
  <c r="P403" i="4" s="1"/>
  <c r="L387" i="4"/>
  <c r="Q387" i="4"/>
  <c r="O387" i="4"/>
  <c r="P387" i="4"/>
  <c r="P372" i="4"/>
  <c r="N580" i="4"/>
  <c r="M580" i="4" s="1"/>
  <c r="R580" i="4" s="1"/>
  <c r="O580" i="4"/>
  <c r="H575" i="4"/>
  <c r="L575" i="4" s="1"/>
  <c r="N575" i="4" s="1"/>
  <c r="M575" i="4" s="1"/>
  <c r="R575" i="4" s="1"/>
  <c r="L572" i="4"/>
  <c r="N572" i="4" s="1"/>
  <c r="Q569" i="4"/>
  <c r="N568" i="4"/>
  <c r="M568" i="4" s="1"/>
  <c r="R568" i="4" s="1"/>
  <c r="O568" i="4"/>
  <c r="H563" i="4"/>
  <c r="L560" i="4"/>
  <c r="N560" i="4" s="1"/>
  <c r="M560" i="4" s="1"/>
  <c r="R560" i="4" s="1"/>
  <c r="L559" i="4"/>
  <c r="N559" i="4" s="1"/>
  <c r="M559" i="4" s="1"/>
  <c r="R559" i="4" s="1"/>
  <c r="O558" i="4"/>
  <c r="P558" i="4" s="1"/>
  <c r="Q557" i="4"/>
  <c r="N556" i="4"/>
  <c r="M556" i="4" s="1"/>
  <c r="R556" i="4" s="1"/>
  <c r="O556" i="4"/>
  <c r="H551" i="4"/>
  <c r="L551" i="4" s="1"/>
  <c r="L547" i="4"/>
  <c r="N547" i="4" s="1"/>
  <c r="M547" i="4" s="1"/>
  <c r="R547" i="4" s="1"/>
  <c r="O546" i="4"/>
  <c r="P546" i="4" s="1"/>
  <c r="Q544" i="4"/>
  <c r="Q540" i="4"/>
  <c r="L539" i="4"/>
  <c r="N539" i="4" s="1"/>
  <c r="M539" i="4" s="1"/>
  <c r="R539" i="4" s="1"/>
  <c r="I539" i="4"/>
  <c r="K539" i="4" s="1"/>
  <c r="O539" i="4" s="1"/>
  <c r="G538" i="4"/>
  <c r="N538" i="4" s="1"/>
  <c r="M538" i="4" s="1"/>
  <c r="R538" i="4" s="1"/>
  <c r="H534" i="4"/>
  <c r="L534" i="4" s="1"/>
  <c r="J534" i="4"/>
  <c r="G534" i="4"/>
  <c r="O534" i="4"/>
  <c r="P534" i="4"/>
  <c r="H528" i="4"/>
  <c r="L528" i="4" s="1"/>
  <c r="J528" i="4"/>
  <c r="O528" i="4" s="1"/>
  <c r="P528" i="4" s="1"/>
  <c r="G528" i="4"/>
  <c r="Q525" i="4"/>
  <c r="Q522" i="4"/>
  <c r="L521" i="4"/>
  <c r="N521" i="4" s="1"/>
  <c r="M521" i="4" s="1"/>
  <c r="R521" i="4" s="1"/>
  <c r="I521" i="4"/>
  <c r="K521" i="4" s="1"/>
  <c r="O521" i="4" s="1"/>
  <c r="G520" i="4"/>
  <c r="N520" i="4" s="1"/>
  <c r="M520" i="4" s="1"/>
  <c r="R520" i="4" s="1"/>
  <c r="H516" i="4"/>
  <c r="L516" i="4" s="1"/>
  <c r="J516" i="4"/>
  <c r="O516" i="4" s="1"/>
  <c r="P516" i="4" s="1"/>
  <c r="G516" i="4"/>
  <c r="H510" i="4"/>
  <c r="L510" i="4" s="1"/>
  <c r="J510" i="4"/>
  <c r="O510" i="4" s="1"/>
  <c r="P510" i="4" s="1"/>
  <c r="G510" i="4"/>
  <c r="Q508" i="4"/>
  <c r="Q507" i="4"/>
  <c r="L503" i="4"/>
  <c r="N503" i="4" s="1"/>
  <c r="I503" i="4"/>
  <c r="K503" i="4" s="1"/>
  <c r="O503" i="4" s="1"/>
  <c r="P503" i="4" s="1"/>
  <c r="G502" i="4"/>
  <c r="N502" i="4" s="1"/>
  <c r="M502" i="4" s="1"/>
  <c r="R502" i="4" s="1"/>
  <c r="H498" i="4"/>
  <c r="L498" i="4" s="1"/>
  <c r="J498" i="4"/>
  <c r="O498" i="4" s="1"/>
  <c r="P498" i="4" s="1"/>
  <c r="G498" i="4"/>
  <c r="H492" i="4"/>
  <c r="L492" i="4" s="1"/>
  <c r="J492" i="4"/>
  <c r="O492" i="4" s="1"/>
  <c r="P492" i="4" s="1"/>
  <c r="G492" i="4"/>
  <c r="Q490" i="4"/>
  <c r="Q489" i="4"/>
  <c r="Q486" i="4"/>
  <c r="H483" i="4"/>
  <c r="L483" i="4" s="1"/>
  <c r="Q483" i="4"/>
  <c r="G483" i="4"/>
  <c r="Q477" i="4"/>
  <c r="Q457" i="4"/>
  <c r="G453" i="4"/>
  <c r="L426" i="4"/>
  <c r="G426" i="4"/>
  <c r="P417" i="4"/>
  <c r="P415" i="4"/>
  <c r="H415" i="4"/>
  <c r="L415" i="4" s="1"/>
  <c r="J415" i="4"/>
  <c r="G415" i="4"/>
  <c r="I415" i="4"/>
  <c r="K415" i="4" s="1"/>
  <c r="O415" i="4" s="1"/>
  <c r="G407" i="4"/>
  <c r="G403" i="4"/>
  <c r="J400" i="4"/>
  <c r="J392" i="4"/>
  <c r="O392" i="4" s="1"/>
  <c r="P392" i="4" s="1"/>
  <c r="H392" i="4"/>
  <c r="J390" i="4"/>
  <c r="J372" i="4"/>
  <c r="P367" i="4"/>
  <c r="H367" i="4"/>
  <c r="L367" i="4" s="1"/>
  <c r="J367" i="4"/>
  <c r="O367" i="4" s="1"/>
  <c r="Q367" i="4"/>
  <c r="Q356" i="4"/>
  <c r="I355" i="4"/>
  <c r="K355" i="4" s="1"/>
  <c r="J351" i="4"/>
  <c r="O346" i="4"/>
  <c r="P346" i="4" s="1"/>
  <c r="G346" i="4"/>
  <c r="H346" i="4"/>
  <c r="L346" i="4" s="1"/>
  <c r="G333" i="4"/>
  <c r="J332" i="4"/>
  <c r="O332" i="4" s="1"/>
  <c r="H332" i="4"/>
  <c r="L332" i="4" s="1"/>
  <c r="N332" i="4" s="1"/>
  <c r="M332" i="4" s="1"/>
  <c r="R332" i="4" s="1"/>
  <c r="P332" i="4"/>
  <c r="Q332" i="4"/>
  <c r="G330" i="4"/>
  <c r="Q318" i="4"/>
  <c r="Q313" i="4"/>
  <c r="J302" i="4"/>
  <c r="O302" i="4" s="1"/>
  <c r="P302" i="4" s="1"/>
  <c r="H302" i="4"/>
  <c r="Q302" i="4"/>
  <c r="G300" i="4"/>
  <c r="Q298" i="4"/>
  <c r="J296" i="4"/>
  <c r="H296" i="4"/>
  <c r="L296" i="4" s="1"/>
  <c r="Q296" i="4"/>
  <c r="G296" i="4"/>
  <c r="I296" i="4"/>
  <c r="K296" i="4" s="1"/>
  <c r="O296" i="4" s="1"/>
  <c r="P296" i="4" s="1"/>
  <c r="O292" i="4"/>
  <c r="P292" i="4" s="1"/>
  <c r="Q292" i="4"/>
  <c r="L292" i="4"/>
  <c r="N292" i="4" s="1"/>
  <c r="M292" i="4" s="1"/>
  <c r="R292" i="4" s="1"/>
  <c r="H283" i="4"/>
  <c r="J283" i="4"/>
  <c r="O283" i="4"/>
  <c r="P283" i="4" s="1"/>
  <c r="Q283" i="4"/>
  <c r="I283" i="4"/>
  <c r="K283" i="4" s="1"/>
  <c r="Q270" i="4"/>
  <c r="H259" i="4"/>
  <c r="L259" i="4" s="1"/>
  <c r="J259" i="4"/>
  <c r="O259" i="4" s="1"/>
  <c r="P259" i="4" s="1"/>
  <c r="Q259" i="4"/>
  <c r="L249" i="4"/>
  <c r="N249" i="4" s="1"/>
  <c r="M249" i="4" s="1"/>
  <c r="R249" i="4" s="1"/>
  <c r="G249" i="4"/>
  <c r="J249" i="4"/>
  <c r="I249" i="4"/>
  <c r="K249" i="4" s="1"/>
  <c r="O249" i="4" s="1"/>
  <c r="P249" i="4" s="1"/>
  <c r="Q212" i="4"/>
  <c r="G212" i="4"/>
  <c r="N212" i="4"/>
  <c r="M212" i="4" s="1"/>
  <c r="R212" i="4" s="1"/>
  <c r="I212" i="4"/>
  <c r="K212" i="4" s="1"/>
  <c r="O212" i="4" s="1"/>
  <c r="P212" i="4" s="1"/>
  <c r="J212" i="4"/>
  <c r="H200" i="4"/>
  <c r="L200" i="4" s="1"/>
  <c r="N200" i="4" s="1"/>
  <c r="M200" i="4" s="1"/>
  <c r="R200" i="4" s="1"/>
  <c r="Q185" i="4"/>
  <c r="J347" i="4"/>
  <c r="G347" i="4"/>
  <c r="H347" i="4"/>
  <c r="L347" i="4" s="1"/>
  <c r="I347" i="4"/>
  <c r="K347" i="4" s="1"/>
  <c r="O347" i="4" s="1"/>
  <c r="P347" i="4" s="1"/>
  <c r="J293" i="4"/>
  <c r="Q293" i="4"/>
  <c r="P260" i="4"/>
  <c r="G260" i="4"/>
  <c r="I260" i="4"/>
  <c r="K260" i="4" s="1"/>
  <c r="L260" i="4"/>
  <c r="Q260" i="4"/>
  <c r="Q223" i="4"/>
  <c r="G223" i="4"/>
  <c r="I223" i="4"/>
  <c r="K223" i="4" s="1"/>
  <c r="O223" i="4" s="1"/>
  <c r="P223" i="4" s="1"/>
  <c r="H223" i="4"/>
  <c r="J223" i="4"/>
  <c r="Q208" i="4"/>
  <c r="I208" i="4"/>
  <c r="K208" i="4" s="1"/>
  <c r="G208" i="4"/>
  <c r="J208" i="4"/>
  <c r="O208" i="4" s="1"/>
  <c r="P208" i="4" s="1"/>
  <c r="L208" i="4"/>
  <c r="I436" i="4"/>
  <c r="K436" i="4" s="1"/>
  <c r="O436" i="4" s="1"/>
  <c r="P436" i="4" s="1"/>
  <c r="L436" i="4"/>
  <c r="N436" i="4" s="1"/>
  <c r="Q436" i="4"/>
  <c r="I412" i="4"/>
  <c r="K412" i="4" s="1"/>
  <c r="O412" i="4" s="1"/>
  <c r="P412" i="4" s="1"/>
  <c r="Q412" i="4"/>
  <c r="J368" i="4"/>
  <c r="O368" i="4" s="1"/>
  <c r="P368" i="4" s="1"/>
  <c r="H368" i="4"/>
  <c r="L368" i="4" s="1"/>
  <c r="H316" i="4"/>
  <c r="L316" i="4" s="1"/>
  <c r="I316" i="4"/>
  <c r="K316" i="4" s="1"/>
  <c r="O316" i="4" s="1"/>
  <c r="P316" i="4" s="1"/>
  <c r="H297" i="4"/>
  <c r="L297" i="4" s="1"/>
  <c r="Q297" i="4"/>
  <c r="I297" i="4"/>
  <c r="K297" i="4" s="1"/>
  <c r="J297" i="4"/>
  <c r="H277" i="4"/>
  <c r="L277" i="4" s="1"/>
  <c r="N277" i="4" s="1"/>
  <c r="M277" i="4" s="1"/>
  <c r="R277" i="4" s="1"/>
  <c r="J277" i="4"/>
  <c r="G277" i="4"/>
  <c r="I277" i="4"/>
  <c r="K277" i="4" s="1"/>
  <c r="O277" i="4"/>
  <c r="P277" i="4" s="1"/>
  <c r="N150" i="4"/>
  <c r="M150" i="4" s="1"/>
  <c r="R150" i="4" s="1"/>
  <c r="O575" i="4"/>
  <c r="P575" i="4" s="1"/>
  <c r="H423" i="4"/>
  <c r="L423" i="4" s="1"/>
  <c r="Q423" i="4"/>
  <c r="J258" i="4"/>
  <c r="H258" i="4"/>
  <c r="L258" i="4" s="1"/>
  <c r="I258" i="4"/>
  <c r="K258" i="4" s="1"/>
  <c r="O258" i="4" s="1"/>
  <c r="P258" i="4" s="1"/>
  <c r="Q258" i="4"/>
  <c r="G242" i="4"/>
  <c r="I242" i="4"/>
  <c r="K242" i="4" s="1"/>
  <c r="H242" i="4"/>
  <c r="L242" i="4" s="1"/>
  <c r="J242" i="4"/>
  <c r="O224" i="4"/>
  <c r="Q224" i="4"/>
  <c r="G224" i="4"/>
  <c r="H224" i="4"/>
  <c r="L224" i="4" s="1"/>
  <c r="I224" i="4"/>
  <c r="K224" i="4" s="1"/>
  <c r="I219" i="4"/>
  <c r="K219" i="4" s="1"/>
  <c r="G219" i="4"/>
  <c r="P219" i="4"/>
  <c r="O219" i="4"/>
  <c r="Q219" i="4"/>
  <c r="I201" i="4"/>
  <c r="K201" i="4" s="1"/>
  <c r="Q201" i="4"/>
  <c r="G201" i="4"/>
  <c r="H201" i="4"/>
  <c r="L201" i="4" s="1"/>
  <c r="Q573" i="4"/>
  <c r="H429" i="4"/>
  <c r="L429" i="4" s="1"/>
  <c r="N429" i="4" s="1"/>
  <c r="M429" i="4" s="1"/>
  <c r="R429" i="4" s="1"/>
  <c r="Q429" i="4"/>
  <c r="I429" i="4"/>
  <c r="K429" i="4" s="1"/>
  <c r="J429" i="4"/>
  <c r="J386" i="4"/>
  <c r="O386" i="4" s="1"/>
  <c r="P386" i="4" s="1"/>
  <c r="H386" i="4"/>
  <c r="L386" i="4" s="1"/>
  <c r="G386" i="4"/>
  <c r="Q386" i="4"/>
  <c r="H247" i="4"/>
  <c r="L247" i="4" s="1"/>
  <c r="J247" i="4"/>
  <c r="H233" i="4"/>
  <c r="L233" i="4" s="1"/>
  <c r="J233" i="4"/>
  <c r="I233" i="4"/>
  <c r="K233" i="4" s="1"/>
  <c r="O233" i="4" s="1"/>
  <c r="P233" i="4" s="1"/>
  <c r="G233" i="4"/>
  <c r="G104" i="4"/>
  <c r="P104" i="4"/>
  <c r="Q104" i="4"/>
  <c r="I104" i="4"/>
  <c r="K104" i="4" s="1"/>
  <c r="O104" i="4" s="1"/>
  <c r="J104" i="4"/>
  <c r="H104" i="4"/>
  <c r="L104" i="4" s="1"/>
  <c r="N104" i="4" s="1"/>
  <c r="M104" i="4" s="1"/>
  <c r="R104" i="4" s="1"/>
  <c r="J548" i="4"/>
  <c r="Q475" i="4"/>
  <c r="H475" i="4"/>
  <c r="L475" i="4" s="1"/>
  <c r="N475" i="4" s="1"/>
  <c r="M475" i="4" s="1"/>
  <c r="R475" i="4" s="1"/>
  <c r="Q453" i="4"/>
  <c r="J413" i="4"/>
  <c r="L413" i="4"/>
  <c r="N413" i="4" s="1"/>
  <c r="M413" i="4" s="1"/>
  <c r="R413" i="4" s="1"/>
  <c r="I413" i="4"/>
  <c r="K413" i="4" s="1"/>
  <c r="O413" i="4" s="1"/>
  <c r="P413" i="4" s="1"/>
  <c r="J401" i="4"/>
  <c r="L401" i="4"/>
  <c r="N401" i="4" s="1"/>
  <c r="M401" i="4" s="1"/>
  <c r="R401" i="4" s="1"/>
  <c r="P401" i="4"/>
  <c r="Q401" i="4"/>
  <c r="I401" i="4"/>
  <c r="K401" i="4" s="1"/>
  <c r="H391" i="4"/>
  <c r="L391" i="4" s="1"/>
  <c r="J391" i="4"/>
  <c r="G391" i="4"/>
  <c r="I391" i="4"/>
  <c r="K391" i="4" s="1"/>
  <c r="J383" i="4"/>
  <c r="L383" i="4"/>
  <c r="N383" i="4" s="1"/>
  <c r="M383" i="4" s="1"/>
  <c r="R383" i="4" s="1"/>
  <c r="G383" i="4"/>
  <c r="I383" i="4"/>
  <c r="K383" i="4" s="1"/>
  <c r="Q316" i="4"/>
  <c r="M494" i="3"/>
  <c r="N494" i="3" s="1"/>
  <c r="R494" i="3" s="1"/>
  <c r="Q571" i="4"/>
  <c r="H543" i="4"/>
  <c r="J543" i="4"/>
  <c r="O543" i="4"/>
  <c r="J437" i="4"/>
  <c r="L437" i="4"/>
  <c r="N437" i="4" s="1"/>
  <c r="M437" i="4" s="1"/>
  <c r="R437" i="4" s="1"/>
  <c r="Q437" i="4"/>
  <c r="Q428" i="4"/>
  <c r="H421" i="4"/>
  <c r="L421" i="4" s="1"/>
  <c r="N421" i="4" s="1"/>
  <c r="M421" i="4" s="1"/>
  <c r="R421" i="4" s="1"/>
  <c r="J421" i="4"/>
  <c r="O421" i="4" s="1"/>
  <c r="P421" i="4" s="1"/>
  <c r="G421" i="4"/>
  <c r="Q421" i="4"/>
  <c r="L412" i="4"/>
  <c r="N412" i="4" s="1"/>
  <c r="M412" i="4" s="1"/>
  <c r="R412" i="4" s="1"/>
  <c r="Q400" i="4"/>
  <c r="H345" i="4"/>
  <c r="L345" i="4" s="1"/>
  <c r="Q345" i="4"/>
  <c r="I345" i="4"/>
  <c r="K345" i="4" s="1"/>
  <c r="G345" i="4"/>
  <c r="G81" i="4"/>
  <c r="J81" i="4"/>
  <c r="I81" i="4"/>
  <c r="K81" i="4" s="1"/>
  <c r="H81" i="4"/>
  <c r="L81" i="4" s="1"/>
  <c r="O81" i="4"/>
  <c r="P81" i="4" s="1"/>
  <c r="Q81" i="4"/>
  <c r="G570" i="4"/>
  <c r="H570" i="4"/>
  <c r="L570" i="4" s="1"/>
  <c r="I545" i="4"/>
  <c r="K545" i="4" s="1"/>
  <c r="J545" i="4"/>
  <c r="J526" i="4"/>
  <c r="L526" i="4"/>
  <c r="N526" i="4" s="1"/>
  <c r="M526" i="4" s="1"/>
  <c r="R526" i="4" s="1"/>
  <c r="J481" i="4"/>
  <c r="L481" i="4"/>
  <c r="N481" i="4" s="1"/>
  <c r="M481" i="4" s="1"/>
  <c r="R481" i="4" s="1"/>
  <c r="G481" i="4"/>
  <c r="Q474" i="4"/>
  <c r="Q379" i="4"/>
  <c r="H357" i="4"/>
  <c r="L357" i="4" s="1"/>
  <c r="Q357" i="4"/>
  <c r="I357" i="4"/>
  <c r="K357" i="4" s="1"/>
  <c r="J357" i="4"/>
  <c r="J314" i="4"/>
  <c r="O314" i="4" s="1"/>
  <c r="P314" i="4" s="1"/>
  <c r="H314" i="4"/>
  <c r="L314" i="4" s="1"/>
  <c r="G314" i="4"/>
  <c r="Q314" i="4"/>
  <c r="Q229" i="4"/>
  <c r="P229" i="4"/>
  <c r="G229" i="4"/>
  <c r="H229" i="4"/>
  <c r="L229" i="4" s="1"/>
  <c r="J581" i="4"/>
  <c r="L581" i="4"/>
  <c r="N581" i="4" s="1"/>
  <c r="M581" i="4" s="1"/>
  <c r="R581" i="4" s="1"/>
  <c r="P570" i="4"/>
  <c r="I551" i="4"/>
  <c r="K551" i="4" s="1"/>
  <c r="L533" i="4"/>
  <c r="N533" i="4" s="1"/>
  <c r="M533" i="4" s="1"/>
  <c r="R533" i="4" s="1"/>
  <c r="I533" i="4"/>
  <c r="K533" i="4" s="1"/>
  <c r="P533" i="4"/>
  <c r="Q533" i="4"/>
  <c r="H504" i="4"/>
  <c r="L504" i="4" s="1"/>
  <c r="J504" i="4"/>
  <c r="G504" i="4"/>
  <c r="P463" i="4"/>
  <c r="Q463" i="4"/>
  <c r="H459" i="4"/>
  <c r="L459" i="4" s="1"/>
  <c r="Q459" i="4"/>
  <c r="G459" i="4"/>
  <c r="I459" i="4"/>
  <c r="K459" i="4" s="1"/>
  <c r="O459" i="4" s="1"/>
  <c r="P459" i="4" s="1"/>
  <c r="G418" i="4"/>
  <c r="N418" i="4" s="1"/>
  <c r="M418" i="4" s="1"/>
  <c r="R418" i="4" s="1"/>
  <c r="I418" i="4"/>
  <c r="K418" i="4" s="1"/>
  <c r="O418" i="4" s="1"/>
  <c r="P418" i="4" s="1"/>
  <c r="J418" i="4"/>
  <c r="Q418" i="4"/>
  <c r="H384" i="4"/>
  <c r="L384" i="4" s="1"/>
  <c r="G384" i="4"/>
  <c r="I333" i="4"/>
  <c r="K333" i="4" s="1"/>
  <c r="H319" i="4"/>
  <c r="L319" i="4" s="1"/>
  <c r="J319" i="4"/>
  <c r="I319" i="4"/>
  <c r="K319" i="4" s="1"/>
  <c r="G319" i="4"/>
  <c r="Q277" i="4"/>
  <c r="J260" i="4"/>
  <c r="Q247" i="4"/>
  <c r="G243" i="4"/>
  <c r="H243" i="4"/>
  <c r="L243" i="4" s="1"/>
  <c r="J243" i="4"/>
  <c r="O243" i="4" s="1"/>
  <c r="P243" i="4" s="1"/>
  <c r="I243" i="4"/>
  <c r="K243" i="4" s="1"/>
  <c r="Q160" i="4"/>
  <c r="I160" i="4"/>
  <c r="K160" i="4" s="1"/>
  <c r="G160" i="4"/>
  <c r="J160" i="4"/>
  <c r="H160" i="4"/>
  <c r="L160" i="4" s="1"/>
  <c r="P581" i="4"/>
  <c r="P579" i="4"/>
  <c r="Q579" i="4"/>
  <c r="G575" i="4"/>
  <c r="P567" i="4"/>
  <c r="Q567" i="4"/>
  <c r="J562" i="4"/>
  <c r="P555" i="4"/>
  <c r="Q555" i="4"/>
  <c r="G551" i="4"/>
  <c r="I549" i="4"/>
  <c r="K549" i="4" s="1"/>
  <c r="P543" i="4"/>
  <c r="P535" i="4"/>
  <c r="L535" i="4"/>
  <c r="N535" i="4" s="1"/>
  <c r="M535" i="4" s="1"/>
  <c r="R535" i="4" s="1"/>
  <c r="P529" i="4"/>
  <c r="G529" i="4"/>
  <c r="H529" i="4"/>
  <c r="L529" i="4" s="1"/>
  <c r="O526" i="4"/>
  <c r="P526" i="4" s="1"/>
  <c r="P517" i="4"/>
  <c r="L517" i="4"/>
  <c r="N517" i="4" s="1"/>
  <c r="M517" i="4" s="1"/>
  <c r="R517" i="4" s="1"/>
  <c r="P511" i="4"/>
  <c r="G511" i="4"/>
  <c r="H511" i="4"/>
  <c r="L511" i="4" s="1"/>
  <c r="P499" i="4"/>
  <c r="L499" i="4"/>
  <c r="N499" i="4" s="1"/>
  <c r="M499" i="4" s="1"/>
  <c r="R499" i="4" s="1"/>
  <c r="P493" i="4"/>
  <c r="G493" i="4"/>
  <c r="H493" i="4"/>
  <c r="L493" i="4" s="1"/>
  <c r="P489" i="4"/>
  <c r="Q481" i="4"/>
  <c r="H471" i="4"/>
  <c r="L471" i="4" s="1"/>
  <c r="Q471" i="4"/>
  <c r="O471" i="4"/>
  <c r="P471" i="4" s="1"/>
  <c r="N463" i="4"/>
  <c r="M463" i="4" s="1"/>
  <c r="R463" i="4" s="1"/>
  <c r="O457" i="4"/>
  <c r="P457" i="4" s="1"/>
  <c r="P451" i="4"/>
  <c r="Q451" i="4"/>
  <c r="L451" i="4"/>
  <c r="N451" i="4" s="1"/>
  <c r="M451" i="4" s="1"/>
  <c r="R451" i="4" s="1"/>
  <c r="I445" i="4"/>
  <c r="K445" i="4" s="1"/>
  <c r="O445" i="4" s="1"/>
  <c r="P445" i="4" s="1"/>
  <c r="J443" i="4"/>
  <c r="L443" i="4"/>
  <c r="N443" i="4" s="1"/>
  <c r="M443" i="4" s="1"/>
  <c r="R443" i="4" s="1"/>
  <c r="O443" i="4"/>
  <c r="P443" i="4" s="1"/>
  <c r="Q443" i="4"/>
  <c r="H439" i="4"/>
  <c r="L439" i="4" s="1"/>
  <c r="J439" i="4"/>
  <c r="O439" i="4" s="1"/>
  <c r="P439" i="4" s="1"/>
  <c r="Q439" i="4"/>
  <c r="O437" i="4"/>
  <c r="P437" i="4" s="1"/>
  <c r="G436" i="4"/>
  <c r="G428" i="4"/>
  <c r="I423" i="4"/>
  <c r="K423" i="4" s="1"/>
  <c r="O423" i="4" s="1"/>
  <c r="P423" i="4" s="1"/>
  <c r="O417" i="4"/>
  <c r="G412" i="4"/>
  <c r="J410" i="4"/>
  <c r="O410" i="4" s="1"/>
  <c r="H410" i="4"/>
  <c r="L410" i="4" s="1"/>
  <c r="N410" i="4" s="1"/>
  <c r="M410" i="4" s="1"/>
  <c r="P410" i="4"/>
  <c r="Q410" i="4"/>
  <c r="N406" i="4"/>
  <c r="M406" i="4" s="1"/>
  <c r="R406" i="4" s="1"/>
  <c r="O406" i="4"/>
  <c r="P406" i="4" s="1"/>
  <c r="Q406" i="4"/>
  <c r="O401" i="4"/>
  <c r="H399" i="4"/>
  <c r="L399" i="4" s="1"/>
  <c r="Q399" i="4"/>
  <c r="O399" i="4"/>
  <c r="I399" i="4"/>
  <c r="K399" i="4" s="1"/>
  <c r="J399" i="4"/>
  <c r="P399" i="4"/>
  <c r="Q383" i="4"/>
  <c r="Q380" i="4"/>
  <c r="J371" i="4"/>
  <c r="O371" i="4" s="1"/>
  <c r="P371" i="4" s="1"/>
  <c r="Q371" i="4"/>
  <c r="G371" i="4"/>
  <c r="H371" i="4"/>
  <c r="L371" i="4" s="1"/>
  <c r="G368" i="4"/>
  <c r="H342" i="4"/>
  <c r="L342" i="4" s="1"/>
  <c r="J342" i="4"/>
  <c r="O342" i="4" s="1"/>
  <c r="P342" i="4" s="1"/>
  <c r="G342" i="4"/>
  <c r="I337" i="4"/>
  <c r="K337" i="4" s="1"/>
  <c r="H336" i="4"/>
  <c r="L336" i="4" s="1"/>
  <c r="Q336" i="4"/>
  <c r="J336" i="4"/>
  <c r="O336" i="4" s="1"/>
  <c r="P336" i="4" s="1"/>
  <c r="G316" i="4"/>
  <c r="G304" i="4"/>
  <c r="G297" i="4"/>
  <c r="O295" i="4"/>
  <c r="P295" i="4" s="1"/>
  <c r="Q282" i="4"/>
  <c r="H276" i="4"/>
  <c r="L276" i="4" s="1"/>
  <c r="G276" i="4"/>
  <c r="I276" i="4"/>
  <c r="K276" i="4" s="1"/>
  <c r="O276" i="4" s="1"/>
  <c r="P276" i="4" s="1"/>
  <c r="J276" i="4"/>
  <c r="G267" i="4"/>
  <c r="H267" i="4"/>
  <c r="L267" i="4" s="1"/>
  <c r="J267" i="4"/>
  <c r="O267" i="4" s="1"/>
  <c r="P267" i="4" s="1"/>
  <c r="Q267" i="4"/>
  <c r="Q248" i="4"/>
  <c r="O247" i="4"/>
  <c r="O242" i="4"/>
  <c r="P242" i="4" s="1"/>
  <c r="Q233" i="4"/>
  <c r="Q232" i="4"/>
  <c r="I232" i="4"/>
  <c r="K232" i="4" s="1"/>
  <c r="O232" i="4" s="1"/>
  <c r="P232" i="4" s="1"/>
  <c r="G232" i="4"/>
  <c r="J232" i="4"/>
  <c r="H232" i="4"/>
  <c r="L232" i="4" s="1"/>
  <c r="H230" i="4"/>
  <c r="L230" i="4" s="1"/>
  <c r="J230" i="4"/>
  <c r="G230" i="4"/>
  <c r="I230" i="4"/>
  <c r="K230" i="4" s="1"/>
  <c r="Q230" i="4"/>
  <c r="O225" i="4"/>
  <c r="P225" i="4" s="1"/>
  <c r="J219" i="4"/>
  <c r="H218" i="4"/>
  <c r="L218" i="4" s="1"/>
  <c r="J218" i="4"/>
  <c r="I218" i="4"/>
  <c r="K218" i="4" s="1"/>
  <c r="O218" i="4" s="1"/>
  <c r="P218" i="4" s="1"/>
  <c r="G215" i="4"/>
  <c r="P215" i="4"/>
  <c r="J215" i="4"/>
  <c r="O215" i="4" s="1"/>
  <c r="L215" i="4"/>
  <c r="N215" i="4" s="1"/>
  <c r="M215" i="4" s="1"/>
  <c r="R215" i="4" s="1"/>
  <c r="P188" i="4"/>
  <c r="P185" i="4"/>
  <c r="J56" i="4"/>
  <c r="O56" i="4" s="1"/>
  <c r="P56" i="4" s="1"/>
  <c r="H56" i="4"/>
  <c r="L56" i="4" s="1"/>
  <c r="I56" i="4"/>
  <c r="K56" i="4" s="1"/>
  <c r="G56" i="4"/>
  <c r="G51" i="4"/>
  <c r="J51" i="4"/>
  <c r="I51" i="4"/>
  <c r="K51" i="4" s="1"/>
  <c r="O51" i="4" s="1"/>
  <c r="P51" i="4" s="1"/>
  <c r="H51" i="4"/>
  <c r="L51" i="4" s="1"/>
  <c r="Q51" i="4"/>
  <c r="G48" i="4"/>
  <c r="J48" i="4"/>
  <c r="H48" i="4"/>
  <c r="I48" i="4"/>
  <c r="K48" i="4" s="1"/>
  <c r="O48" i="4" s="1"/>
  <c r="P48" i="4" s="1"/>
  <c r="Q48" i="4"/>
  <c r="L46" i="4"/>
  <c r="N46" i="4" s="1"/>
  <c r="M46" i="4" s="1"/>
  <c r="R46" i="4" s="1"/>
  <c r="J407" i="4"/>
  <c r="H407" i="4"/>
  <c r="I407" i="4"/>
  <c r="K407" i="4" s="1"/>
  <c r="O407" i="4" s="1"/>
  <c r="P407" i="4" s="1"/>
  <c r="J284" i="4"/>
  <c r="H284" i="4"/>
  <c r="L284" i="4" s="1"/>
  <c r="N284" i="4" s="1"/>
  <c r="M284" i="4" s="1"/>
  <c r="R284" i="4" s="1"/>
  <c r="Q235" i="4"/>
  <c r="G235" i="4"/>
  <c r="I235" i="4"/>
  <c r="K235" i="4" s="1"/>
  <c r="O235" i="4" s="1"/>
  <c r="P235" i="4" s="1"/>
  <c r="H235" i="4"/>
  <c r="L235" i="4" s="1"/>
  <c r="J235" i="4"/>
  <c r="J563" i="4"/>
  <c r="Q563" i="4"/>
  <c r="P400" i="4"/>
  <c r="O400" i="4"/>
  <c r="H400" i="4"/>
  <c r="I400" i="4"/>
  <c r="K400" i="4" s="1"/>
  <c r="H313" i="4"/>
  <c r="L313" i="4" s="1"/>
  <c r="J313" i="4"/>
  <c r="G313" i="4"/>
  <c r="I313" i="4"/>
  <c r="K313" i="4" s="1"/>
  <c r="G574" i="4"/>
  <c r="H574" i="4"/>
  <c r="L574" i="4" s="1"/>
  <c r="O551" i="4"/>
  <c r="P551" i="4" s="1"/>
  <c r="G550" i="4"/>
  <c r="H550" i="4"/>
  <c r="L550" i="4" s="1"/>
  <c r="P454" i="4"/>
  <c r="G454" i="4"/>
  <c r="I454" i="4"/>
  <c r="K454" i="4" s="1"/>
  <c r="O454" i="4" s="1"/>
  <c r="H420" i="4"/>
  <c r="L420" i="4" s="1"/>
  <c r="N420" i="4" s="1"/>
  <c r="M420" i="4" s="1"/>
  <c r="R420" i="4" s="1"/>
  <c r="G420" i="4"/>
  <c r="O420" i="4"/>
  <c r="P420" i="4" s="1"/>
  <c r="H390" i="4"/>
  <c r="L390" i="4" s="1"/>
  <c r="P379" i="4"/>
  <c r="H379" i="4"/>
  <c r="L379" i="4" s="1"/>
  <c r="N379" i="4" s="1"/>
  <c r="J379" i="4"/>
  <c r="G379" i="4"/>
  <c r="H372" i="4"/>
  <c r="L372" i="4" s="1"/>
  <c r="Q372" i="4"/>
  <c r="O372" i="4"/>
  <c r="H351" i="4"/>
  <c r="L351" i="4" s="1"/>
  <c r="Q351" i="4"/>
  <c r="O351" i="4"/>
  <c r="P351" i="4" s="1"/>
  <c r="J344" i="4"/>
  <c r="H344" i="4"/>
  <c r="L344" i="4" s="1"/>
  <c r="G344" i="4"/>
  <c r="H321" i="4"/>
  <c r="L321" i="4" s="1"/>
  <c r="Q321" i="4"/>
  <c r="G321" i="4"/>
  <c r="I321" i="4"/>
  <c r="K321" i="4" s="1"/>
  <c r="J308" i="4"/>
  <c r="O308" i="4" s="1"/>
  <c r="P308" i="4" s="1"/>
  <c r="H308" i="4"/>
  <c r="L308" i="4" s="1"/>
  <c r="Q308" i="4"/>
  <c r="L239" i="4"/>
  <c r="N239" i="4" s="1"/>
  <c r="M239" i="4" s="1"/>
  <c r="R239" i="4" s="1"/>
  <c r="G24" i="4"/>
  <c r="I24" i="4"/>
  <c r="K24" i="4" s="1"/>
  <c r="J24" i="4"/>
  <c r="O24" i="4" s="1"/>
  <c r="P24" i="4" s="1"/>
  <c r="H24" i="4"/>
  <c r="Q24" i="4"/>
  <c r="G21" i="4"/>
  <c r="I21" i="4"/>
  <c r="K21" i="4" s="1"/>
  <c r="J21" i="4"/>
  <c r="H21" i="4"/>
  <c r="L21" i="4" s="1"/>
  <c r="O21" i="4"/>
  <c r="P21" i="4" s="1"/>
  <c r="Q21" i="4"/>
  <c r="J573" i="4"/>
  <c r="O573" i="4" s="1"/>
  <c r="P573" i="4" s="1"/>
  <c r="J561" i="4"/>
  <c r="O561" i="4" s="1"/>
  <c r="P561" i="4" s="1"/>
  <c r="Q550" i="4"/>
  <c r="J356" i="4"/>
  <c r="H356" i="4"/>
  <c r="L356" i="4" s="1"/>
  <c r="N356" i="4" s="1"/>
  <c r="M356" i="4" s="1"/>
  <c r="R356" i="4" s="1"/>
  <c r="I356" i="4"/>
  <c r="K356" i="4" s="1"/>
  <c r="O356" i="4" s="1"/>
  <c r="P356" i="4" s="1"/>
  <c r="H285" i="4"/>
  <c r="L285" i="4" s="1"/>
  <c r="Q285" i="4"/>
  <c r="J281" i="4"/>
  <c r="O281" i="4" s="1"/>
  <c r="P281" i="4" s="1"/>
  <c r="Q281" i="4"/>
  <c r="I231" i="4"/>
  <c r="K231" i="4" s="1"/>
  <c r="O231" i="4" s="1"/>
  <c r="G231" i="4"/>
  <c r="L231" i="4"/>
  <c r="J231" i="4"/>
  <c r="P231" i="4"/>
  <c r="Q231" i="4"/>
  <c r="O157" i="4"/>
  <c r="J572" i="4"/>
  <c r="J560" i="4"/>
  <c r="O560" i="4"/>
  <c r="P560" i="4" s="1"/>
  <c r="L455" i="4"/>
  <c r="N455" i="4" s="1"/>
  <c r="M455" i="4" s="1"/>
  <c r="R455" i="4" s="1"/>
  <c r="Q455" i="4"/>
  <c r="I455" i="4"/>
  <c r="K455" i="4" s="1"/>
  <c r="O455" i="4" s="1"/>
  <c r="P455" i="4" s="1"/>
  <c r="H366" i="4"/>
  <c r="L366" i="4" s="1"/>
  <c r="J366" i="4"/>
  <c r="O366" i="4" s="1"/>
  <c r="P366" i="4" s="1"/>
  <c r="G366" i="4"/>
  <c r="O270" i="4"/>
  <c r="P270" i="4" s="1"/>
  <c r="H270" i="4"/>
  <c r="L270" i="4" s="1"/>
  <c r="I270" i="4"/>
  <c r="K270" i="4" s="1"/>
  <c r="G266" i="4"/>
  <c r="I266" i="4"/>
  <c r="K266" i="4" s="1"/>
  <c r="O266" i="4" s="1"/>
  <c r="P266" i="4" s="1"/>
  <c r="H266" i="4"/>
  <c r="L266" i="4" s="1"/>
  <c r="J266" i="4"/>
  <c r="Q572" i="4"/>
  <c r="Q560" i="4"/>
  <c r="Q559" i="4"/>
  <c r="O549" i="4"/>
  <c r="P549" i="4" s="1"/>
  <c r="Q547" i="4"/>
  <c r="H507" i="4"/>
  <c r="J507" i="4"/>
  <c r="O507" i="4"/>
  <c r="P507" i="4" s="1"/>
  <c r="H477" i="4"/>
  <c r="L477" i="4" s="1"/>
  <c r="J477" i="4"/>
  <c r="Q445" i="4"/>
  <c r="N442" i="4"/>
  <c r="M442" i="4" s="1"/>
  <c r="R442" i="4" s="1"/>
  <c r="Q442" i="4"/>
  <c r="I442" i="4"/>
  <c r="K442" i="4" s="1"/>
  <c r="J442" i="4"/>
  <c r="O442" i="4" s="1"/>
  <c r="P442" i="4" s="1"/>
  <c r="J404" i="4"/>
  <c r="H404" i="4"/>
  <c r="L404" i="4" s="1"/>
  <c r="N404" i="4" s="1"/>
  <c r="M404" i="4" s="1"/>
  <c r="R404" i="4" s="1"/>
  <c r="O404" i="4"/>
  <c r="P404" i="4" s="1"/>
  <c r="Q404" i="4"/>
  <c r="Q390" i="4"/>
  <c r="Q368" i="4"/>
  <c r="H318" i="4"/>
  <c r="I318" i="4"/>
  <c r="K318" i="4" s="1"/>
  <c r="J318" i="4"/>
  <c r="H301" i="4"/>
  <c r="L301" i="4" s="1"/>
  <c r="J301" i="4"/>
  <c r="O301" i="4" s="1"/>
  <c r="P301" i="4" s="1"/>
  <c r="Q301" i="4"/>
  <c r="P297" i="4"/>
  <c r="L114" i="4"/>
  <c r="N114" i="4" s="1"/>
  <c r="M114" i="4" s="1"/>
  <c r="R114" i="4" s="1"/>
  <c r="G93" i="4"/>
  <c r="H93" i="4"/>
  <c r="L93" i="4" s="1"/>
  <c r="I93" i="4"/>
  <c r="K93" i="4" s="1"/>
  <c r="J93" i="4"/>
  <c r="Q93" i="4"/>
  <c r="O93" i="4"/>
  <c r="P93" i="4" s="1"/>
  <c r="L79" i="4"/>
  <c r="N79" i="4" s="1"/>
  <c r="M79" i="4" s="1"/>
  <c r="R79" i="4" s="1"/>
  <c r="O571" i="4"/>
  <c r="P571" i="4" s="1"/>
  <c r="Q558" i="4"/>
  <c r="P544" i="4"/>
  <c r="J544" i="4"/>
  <c r="O544" i="4" s="1"/>
  <c r="L544" i="4"/>
  <c r="N544" i="4" s="1"/>
  <c r="M544" i="4" s="1"/>
  <c r="R544" i="4" s="1"/>
  <c r="J508" i="4"/>
  <c r="O508" i="4" s="1"/>
  <c r="P508" i="4" s="1"/>
  <c r="L508" i="4"/>
  <c r="N508" i="4" s="1"/>
  <c r="M508" i="4" s="1"/>
  <c r="R508" i="4" s="1"/>
  <c r="P490" i="4"/>
  <c r="J490" i="4"/>
  <c r="L490" i="4"/>
  <c r="N490" i="4" s="1"/>
  <c r="M490" i="4" s="1"/>
  <c r="R490" i="4" s="1"/>
  <c r="G478" i="4"/>
  <c r="N478" i="4" s="1"/>
  <c r="M478" i="4" s="1"/>
  <c r="R478" i="4" s="1"/>
  <c r="I478" i="4"/>
  <c r="K478" i="4" s="1"/>
  <c r="J478" i="4"/>
  <c r="L458" i="4"/>
  <c r="G458" i="4"/>
  <c r="I458" i="4"/>
  <c r="K458" i="4" s="1"/>
  <c r="O458" i="4" s="1"/>
  <c r="P458" i="4" s="1"/>
  <c r="J458" i="4"/>
  <c r="J453" i="4"/>
  <c r="P429" i="4"/>
  <c r="J425" i="4"/>
  <c r="L425" i="4"/>
  <c r="N425" i="4" s="1"/>
  <c r="M425" i="4" s="1"/>
  <c r="R425" i="4" s="1"/>
  <c r="P425" i="4"/>
  <c r="O425" i="4"/>
  <c r="Q420" i="4"/>
  <c r="P390" i="4"/>
  <c r="O355" i="4"/>
  <c r="P355" i="4" s="1"/>
  <c r="J333" i="4"/>
  <c r="O333" i="4" s="1"/>
  <c r="P333" i="4" s="1"/>
  <c r="J300" i="4"/>
  <c r="O297" i="4"/>
  <c r="N263" i="4"/>
  <c r="M263" i="4" s="1"/>
  <c r="R263" i="4" s="1"/>
  <c r="O260" i="4"/>
  <c r="Q236" i="4"/>
  <c r="G236" i="4"/>
  <c r="J236" i="4"/>
  <c r="O236" i="4" s="1"/>
  <c r="P236" i="4" s="1"/>
  <c r="L236" i="4"/>
  <c r="N236" i="4" s="1"/>
  <c r="M236" i="4" s="1"/>
  <c r="R236" i="4" s="1"/>
  <c r="Q217" i="4"/>
  <c r="N217" i="4"/>
  <c r="M217" i="4" s="1"/>
  <c r="R217" i="4" s="1"/>
  <c r="P217" i="4"/>
  <c r="J217" i="4"/>
  <c r="O217" i="4" s="1"/>
  <c r="I207" i="4"/>
  <c r="K207" i="4" s="1"/>
  <c r="G207" i="4"/>
  <c r="J207" i="4"/>
  <c r="H207" i="4"/>
  <c r="L207" i="4" s="1"/>
  <c r="N207" i="4" s="1"/>
  <c r="M207" i="4" s="1"/>
  <c r="R207" i="4" s="1"/>
  <c r="J200" i="4"/>
  <c r="N85" i="4"/>
  <c r="M85" i="4" s="1"/>
  <c r="R85" i="4" s="1"/>
  <c r="J569" i="4"/>
  <c r="O569" i="4" s="1"/>
  <c r="P569" i="4" s="1"/>
  <c r="L569" i="4"/>
  <c r="N569" i="4" s="1"/>
  <c r="M569" i="4" s="1"/>
  <c r="R569" i="4" s="1"/>
  <c r="I563" i="4"/>
  <c r="K563" i="4" s="1"/>
  <c r="O563" i="4" s="1"/>
  <c r="P563" i="4" s="1"/>
  <c r="J557" i="4"/>
  <c r="L557" i="4"/>
  <c r="N557" i="4" s="1"/>
  <c r="M557" i="4" s="1"/>
  <c r="R557" i="4" s="1"/>
  <c r="L527" i="4"/>
  <c r="N527" i="4" s="1"/>
  <c r="M527" i="4" s="1"/>
  <c r="R527" i="4" s="1"/>
  <c r="I527" i="4"/>
  <c r="K527" i="4" s="1"/>
  <c r="O527" i="4" s="1"/>
  <c r="P527" i="4" s="1"/>
  <c r="J527" i="4"/>
  <c r="H519" i="4"/>
  <c r="L519" i="4" s="1"/>
  <c r="J519" i="4"/>
  <c r="O519" i="4"/>
  <c r="P519" i="4" s="1"/>
  <c r="G519" i="4"/>
  <c r="I519" i="4"/>
  <c r="K519" i="4" s="1"/>
  <c r="L515" i="4"/>
  <c r="N515" i="4" s="1"/>
  <c r="M515" i="4" s="1"/>
  <c r="R515" i="4" s="1"/>
  <c r="I515" i="4"/>
  <c r="K515" i="4" s="1"/>
  <c r="Q515" i="4"/>
  <c r="L509" i="4"/>
  <c r="N509" i="4" s="1"/>
  <c r="M509" i="4" s="1"/>
  <c r="R509" i="4" s="1"/>
  <c r="I509" i="4"/>
  <c r="K509" i="4" s="1"/>
  <c r="O509" i="4" s="1"/>
  <c r="P509" i="4" s="1"/>
  <c r="J509" i="4"/>
  <c r="H501" i="4"/>
  <c r="L501" i="4" s="1"/>
  <c r="J501" i="4"/>
  <c r="O501" i="4"/>
  <c r="P501" i="4" s="1"/>
  <c r="G501" i="4"/>
  <c r="I501" i="4"/>
  <c r="K501" i="4" s="1"/>
  <c r="L491" i="4"/>
  <c r="N491" i="4" s="1"/>
  <c r="M491" i="4" s="1"/>
  <c r="R491" i="4" s="1"/>
  <c r="I491" i="4"/>
  <c r="K491" i="4" s="1"/>
  <c r="O491" i="4" s="1"/>
  <c r="P491" i="4" s="1"/>
  <c r="J491" i="4"/>
  <c r="L485" i="4"/>
  <c r="J485" i="4"/>
  <c r="O485" i="4" s="1"/>
  <c r="G485" i="4"/>
  <c r="G482" i="4"/>
  <c r="I482" i="4"/>
  <c r="K482" i="4" s="1"/>
  <c r="O482" i="4" s="1"/>
  <c r="P482" i="4" s="1"/>
  <c r="H482" i="4"/>
  <c r="L482" i="4" s="1"/>
  <c r="L470" i="4"/>
  <c r="G470" i="4"/>
  <c r="I470" i="4"/>
  <c r="K470" i="4" s="1"/>
  <c r="O470" i="4" s="1"/>
  <c r="Q470" i="4"/>
  <c r="P470" i="4"/>
  <c r="H462" i="4"/>
  <c r="L462" i="4" s="1"/>
  <c r="G462" i="4"/>
  <c r="J462" i="4"/>
  <c r="O462" i="4"/>
  <c r="P462" i="4" s="1"/>
  <c r="L461" i="4"/>
  <c r="N461" i="4" s="1"/>
  <c r="M461" i="4" s="1"/>
  <c r="R461" i="4" s="1"/>
  <c r="J461" i="4"/>
  <c r="I453" i="4"/>
  <c r="K453" i="4" s="1"/>
  <c r="J436" i="4"/>
  <c r="O429" i="4"/>
  <c r="O428" i="4"/>
  <c r="P428" i="4" s="1"/>
  <c r="J412" i="4"/>
  <c r="H402" i="4"/>
  <c r="L402" i="4" s="1"/>
  <c r="G402" i="4"/>
  <c r="I402" i="4"/>
  <c r="K402" i="4" s="1"/>
  <c r="O402" i="4" s="1"/>
  <c r="P402" i="4" s="1"/>
  <c r="O390" i="4"/>
  <c r="H381" i="4"/>
  <c r="L381" i="4" s="1"/>
  <c r="Q381" i="4"/>
  <c r="I381" i="4"/>
  <c r="K381" i="4" s="1"/>
  <c r="O381" i="4" s="1"/>
  <c r="P381" i="4" s="1"/>
  <c r="G381" i="4"/>
  <c r="J381" i="4"/>
  <c r="Q344" i="4"/>
  <c r="I300" i="4"/>
  <c r="K300" i="4" s="1"/>
  <c r="O300" i="4" s="1"/>
  <c r="P300" i="4" s="1"/>
  <c r="J299" i="4"/>
  <c r="O299" i="4"/>
  <c r="P299" i="4" s="1"/>
  <c r="G299" i="4"/>
  <c r="H299" i="4"/>
  <c r="L299" i="4" s="1"/>
  <c r="H293" i="4"/>
  <c r="L293" i="4" s="1"/>
  <c r="I284" i="4"/>
  <c r="K284" i="4" s="1"/>
  <c r="O284" i="4" s="1"/>
  <c r="P284" i="4" s="1"/>
  <c r="Q225" i="4"/>
  <c r="H209" i="4"/>
  <c r="L209" i="4" s="1"/>
  <c r="J209" i="4"/>
  <c r="I209" i="4"/>
  <c r="K209" i="4" s="1"/>
  <c r="O209" i="4"/>
  <c r="P209" i="4" s="1"/>
  <c r="G209" i="4"/>
  <c r="I200" i="4"/>
  <c r="K200" i="4" s="1"/>
  <c r="O190" i="4"/>
  <c r="P190" i="4" s="1"/>
  <c r="I189" i="4"/>
  <c r="K189" i="4" s="1"/>
  <c r="O189" i="4" s="1"/>
  <c r="J189" i="4"/>
  <c r="H189" i="4"/>
  <c r="L189" i="4" s="1"/>
  <c r="N189" i="4" s="1"/>
  <c r="M189" i="4" s="1"/>
  <c r="R189" i="4" s="1"/>
  <c r="P189" i="4"/>
  <c r="I165" i="4"/>
  <c r="K165" i="4" s="1"/>
  <c r="H165" i="4"/>
  <c r="L165" i="4" s="1"/>
  <c r="J165" i="4"/>
  <c r="G165" i="4"/>
  <c r="H134" i="4"/>
  <c r="L134" i="4" s="1"/>
  <c r="N134" i="4" s="1"/>
  <c r="M134" i="4" s="1"/>
  <c r="R134" i="4" s="1"/>
  <c r="I134" i="4"/>
  <c r="K134" i="4" s="1"/>
  <c r="G134" i="4"/>
  <c r="J134" i="4"/>
  <c r="Q134" i="4"/>
  <c r="O86" i="4"/>
  <c r="P86" i="4" s="1"/>
  <c r="O581" i="4"/>
  <c r="P580" i="4"/>
  <c r="N579" i="4"/>
  <c r="M579" i="4" s="1"/>
  <c r="R579" i="4" s="1"/>
  <c r="J578" i="4"/>
  <c r="O578" i="4" s="1"/>
  <c r="P578" i="4" s="1"/>
  <c r="G578" i="4"/>
  <c r="H578" i="4"/>
  <c r="L578" i="4" s="1"/>
  <c r="I574" i="4"/>
  <c r="K574" i="4" s="1"/>
  <c r="O574" i="4" s="1"/>
  <c r="P574" i="4" s="1"/>
  <c r="H573" i="4"/>
  <c r="I572" i="4"/>
  <c r="K572" i="4" s="1"/>
  <c r="O572" i="4" s="1"/>
  <c r="P572" i="4" s="1"/>
  <c r="J571" i="4"/>
  <c r="P568" i="4"/>
  <c r="N567" i="4"/>
  <c r="M567" i="4" s="1"/>
  <c r="R567" i="4" s="1"/>
  <c r="J566" i="4"/>
  <c r="O566" i="4" s="1"/>
  <c r="P566" i="4" s="1"/>
  <c r="G566" i="4"/>
  <c r="H566" i="4"/>
  <c r="L566" i="4" s="1"/>
  <c r="I562" i="4"/>
  <c r="K562" i="4" s="1"/>
  <c r="O562" i="4" s="1"/>
  <c r="P562" i="4" s="1"/>
  <c r="H561" i="4"/>
  <c r="I560" i="4"/>
  <c r="K560" i="4" s="1"/>
  <c r="J559" i="4"/>
  <c r="O559" i="4" s="1"/>
  <c r="P559" i="4" s="1"/>
  <c r="O557" i="4"/>
  <c r="P557" i="4" s="1"/>
  <c r="P556" i="4"/>
  <c r="N555" i="4"/>
  <c r="M555" i="4" s="1"/>
  <c r="R555" i="4" s="1"/>
  <c r="J554" i="4"/>
  <c r="O554" i="4" s="1"/>
  <c r="P554" i="4" s="1"/>
  <c r="G554" i="4"/>
  <c r="H554" i="4"/>
  <c r="L554" i="4" s="1"/>
  <c r="I550" i="4"/>
  <c r="K550" i="4" s="1"/>
  <c r="O550" i="4" s="1"/>
  <c r="P550" i="4" s="1"/>
  <c r="H549" i="4"/>
  <c r="I548" i="4"/>
  <c r="J547" i="4"/>
  <c r="O547" i="4" s="1"/>
  <c r="P547" i="4" s="1"/>
  <c r="O545" i="4"/>
  <c r="P545" i="4" s="1"/>
  <c r="O540" i="4"/>
  <c r="P540" i="4" s="1"/>
  <c r="P539" i="4"/>
  <c r="O538" i="4"/>
  <c r="P538" i="4" s="1"/>
  <c r="Q537" i="4"/>
  <c r="Q535" i="4"/>
  <c r="O533" i="4"/>
  <c r="Q529" i="4"/>
  <c r="Q527" i="4"/>
  <c r="O522" i="4"/>
  <c r="P522" i="4" s="1"/>
  <c r="P521" i="4"/>
  <c r="O520" i="4"/>
  <c r="P520" i="4" s="1"/>
  <c r="Q519" i="4"/>
  <c r="Q517" i="4"/>
  <c r="O515" i="4"/>
  <c r="P515" i="4" s="1"/>
  <c r="Q511" i="4"/>
  <c r="Q509" i="4"/>
  <c r="O504" i="4"/>
  <c r="P504" i="4" s="1"/>
  <c r="O502" i="4"/>
  <c r="P502" i="4" s="1"/>
  <c r="Q501" i="4"/>
  <c r="Q499" i="4"/>
  <c r="O497" i="4"/>
  <c r="P497" i="4" s="1"/>
  <c r="Q493" i="4"/>
  <c r="Q491" i="4"/>
  <c r="O486" i="4"/>
  <c r="P486" i="4" s="1"/>
  <c r="P485" i="4"/>
  <c r="P483" i="4"/>
  <c r="Q482" i="4"/>
  <c r="O481" i="4"/>
  <c r="P481" i="4" s="1"/>
  <c r="O478" i="4"/>
  <c r="P478" i="4" s="1"/>
  <c r="O477" i="4"/>
  <c r="P477" i="4" s="1"/>
  <c r="J475" i="4"/>
  <c r="O475" i="4" s="1"/>
  <c r="P475" i="4" s="1"/>
  <c r="I474" i="4"/>
  <c r="O461" i="4"/>
  <c r="P461" i="4" s="1"/>
  <c r="J455" i="4"/>
  <c r="H454" i="4"/>
  <c r="L454" i="4" s="1"/>
  <c r="G445" i="4"/>
  <c r="G441" i="4"/>
  <c r="H435" i="4"/>
  <c r="L435" i="4" s="1"/>
  <c r="Q435" i="4"/>
  <c r="O435" i="4"/>
  <c r="P435" i="4" s="1"/>
  <c r="J435" i="4"/>
  <c r="J427" i="4"/>
  <c r="G427" i="4"/>
  <c r="I427" i="4"/>
  <c r="K427" i="4" s="1"/>
  <c r="Q425" i="4"/>
  <c r="G423" i="4"/>
  <c r="J422" i="4"/>
  <c r="H422" i="4"/>
  <c r="L422" i="4" s="1"/>
  <c r="G422" i="4"/>
  <c r="Q422" i="4"/>
  <c r="O422" i="4"/>
  <c r="P422" i="4" s="1"/>
  <c r="I420" i="4"/>
  <c r="K420" i="4" s="1"/>
  <c r="Q391" i="4"/>
  <c r="G390" i="4"/>
  <c r="N388" i="4"/>
  <c r="M388" i="4" s="1"/>
  <c r="J388" i="4"/>
  <c r="O388" i="4" s="1"/>
  <c r="P388" i="4" s="1"/>
  <c r="H385" i="4"/>
  <c r="L385" i="4" s="1"/>
  <c r="J385" i="4"/>
  <c r="G385" i="4"/>
  <c r="O385" i="4"/>
  <c r="P385" i="4" s="1"/>
  <c r="I385" i="4"/>
  <c r="K385" i="4" s="1"/>
  <c r="O383" i="4"/>
  <c r="P383" i="4" s="1"/>
  <c r="I379" i="4"/>
  <c r="K379" i="4" s="1"/>
  <c r="O379" i="4" s="1"/>
  <c r="G372" i="4"/>
  <c r="Q370" i="4"/>
  <c r="P364" i="4"/>
  <c r="O364" i="4"/>
  <c r="G364" i="4"/>
  <c r="H364" i="4"/>
  <c r="L364" i="4" s="1"/>
  <c r="H354" i="4"/>
  <c r="L354" i="4" s="1"/>
  <c r="J354" i="4"/>
  <c r="O354" i="4" s="1"/>
  <c r="P354" i="4" s="1"/>
  <c r="L352" i="4"/>
  <c r="N352" i="4" s="1"/>
  <c r="M352" i="4" s="1"/>
  <c r="R352" i="4" s="1"/>
  <c r="G351" i="4"/>
  <c r="J350" i="4"/>
  <c r="O350" i="4" s="1"/>
  <c r="P350" i="4" s="1"/>
  <c r="H350" i="4"/>
  <c r="L350" i="4" s="1"/>
  <c r="G350" i="4"/>
  <c r="O345" i="4"/>
  <c r="P345" i="4" s="1"/>
  <c r="I344" i="4"/>
  <c r="K344" i="4" s="1"/>
  <c r="O344" i="4" s="1"/>
  <c r="P344" i="4" s="1"/>
  <c r="G337" i="4"/>
  <c r="O331" i="4"/>
  <c r="P331" i="4" s="1"/>
  <c r="L328" i="4"/>
  <c r="N328" i="4" s="1"/>
  <c r="M328" i="4" s="1"/>
  <c r="R328" i="4" s="1"/>
  <c r="J327" i="4"/>
  <c r="O327" i="4" s="1"/>
  <c r="P327" i="4" s="1"/>
  <c r="J321" i="4"/>
  <c r="O318" i="4"/>
  <c r="P318" i="4" s="1"/>
  <c r="H315" i="4"/>
  <c r="Q315" i="4"/>
  <c r="J315" i="4"/>
  <c r="O315" i="4" s="1"/>
  <c r="P315" i="4" s="1"/>
  <c r="H312" i="4"/>
  <c r="L312" i="4" s="1"/>
  <c r="G312" i="4"/>
  <c r="I312" i="4"/>
  <c r="K312" i="4" s="1"/>
  <c r="O312" i="4" s="1"/>
  <c r="P312" i="4" s="1"/>
  <c r="J312" i="4"/>
  <c r="L310" i="4"/>
  <c r="G308" i="4"/>
  <c r="H303" i="4"/>
  <c r="L303" i="4" s="1"/>
  <c r="Q303" i="4"/>
  <c r="O303" i="4"/>
  <c r="P303" i="4"/>
  <c r="G303" i="4"/>
  <c r="L298" i="4"/>
  <c r="N298" i="4" s="1"/>
  <c r="M298" i="4" s="1"/>
  <c r="R298" i="4" s="1"/>
  <c r="I285" i="4"/>
  <c r="K285" i="4" s="1"/>
  <c r="O285" i="4" s="1"/>
  <c r="P285" i="4" s="1"/>
  <c r="H281" i="4"/>
  <c r="L281" i="4" s="1"/>
  <c r="H279" i="4"/>
  <c r="L279" i="4" s="1"/>
  <c r="Q279" i="4"/>
  <c r="G279" i="4"/>
  <c r="O279" i="4"/>
  <c r="P279" i="4"/>
  <c r="O275" i="4"/>
  <c r="P275" i="4" s="1"/>
  <c r="Q266" i="4"/>
  <c r="G258" i="4"/>
  <c r="O248" i="4"/>
  <c r="I247" i="4"/>
  <c r="K247" i="4" s="1"/>
  <c r="I237" i="4"/>
  <c r="K237" i="4" s="1"/>
  <c r="Q237" i="4"/>
  <c r="H237" i="4"/>
  <c r="L237" i="4" s="1"/>
  <c r="N237" i="4" s="1"/>
  <c r="M237" i="4" s="1"/>
  <c r="R237" i="4" s="1"/>
  <c r="J237" i="4"/>
  <c r="O237" i="4" s="1"/>
  <c r="P237" i="4" s="1"/>
  <c r="J224" i="4"/>
  <c r="H219" i="4"/>
  <c r="O211" i="4"/>
  <c r="P211" i="4" s="1"/>
  <c r="J201" i="4"/>
  <c r="I195" i="4"/>
  <c r="K195" i="4" s="1"/>
  <c r="O195" i="4" s="1"/>
  <c r="P195" i="4" s="1"/>
  <c r="G195" i="4"/>
  <c r="L195" i="4"/>
  <c r="Q163" i="4"/>
  <c r="G163" i="4"/>
  <c r="I163" i="4"/>
  <c r="K163" i="4" s="1"/>
  <c r="O163" i="4" s="1"/>
  <c r="P163" i="4" s="1"/>
  <c r="H163" i="4"/>
  <c r="L163" i="4" s="1"/>
  <c r="N40" i="4"/>
  <c r="M40" i="4" s="1"/>
  <c r="Q121" i="4"/>
  <c r="H121" i="4"/>
  <c r="L121" i="4" s="1"/>
  <c r="I121" i="4"/>
  <c r="K121" i="4" s="1"/>
  <c r="O121" i="4" s="1"/>
  <c r="P121" i="4" s="1"/>
  <c r="J121" i="4"/>
  <c r="G121" i="4"/>
  <c r="G107" i="4"/>
  <c r="Q107" i="4"/>
  <c r="I107" i="4"/>
  <c r="K107" i="4" s="1"/>
  <c r="J107" i="4"/>
  <c r="O107" i="4"/>
  <c r="P107" i="4" s="1"/>
  <c r="H107" i="4"/>
  <c r="L107" i="4" s="1"/>
  <c r="L105" i="4"/>
  <c r="N105" i="4" s="1"/>
  <c r="M105" i="4" s="1"/>
  <c r="R105" i="4" s="1"/>
  <c r="G63" i="4"/>
  <c r="J63" i="4"/>
  <c r="I63" i="4"/>
  <c r="K63" i="4" s="1"/>
  <c r="Q63" i="4"/>
  <c r="O63" i="4"/>
  <c r="P63" i="4" s="1"/>
  <c r="L63" i="4"/>
  <c r="G60" i="4"/>
  <c r="J60" i="4"/>
  <c r="H60" i="4"/>
  <c r="L60" i="4" s="1"/>
  <c r="I60" i="4"/>
  <c r="K60" i="4" s="1"/>
  <c r="O60" i="4" s="1"/>
  <c r="P60" i="4" s="1"/>
  <c r="Q60" i="4"/>
  <c r="P514" i="4"/>
  <c r="H447" i="4"/>
  <c r="Q447" i="4"/>
  <c r="J446" i="4"/>
  <c r="O446" i="4" s="1"/>
  <c r="P446" i="4" s="1"/>
  <c r="H446" i="4"/>
  <c r="O424" i="4"/>
  <c r="P424" i="4" s="1"/>
  <c r="L424" i="4"/>
  <c r="N424" i="4" s="1"/>
  <c r="M424" i="4" s="1"/>
  <c r="R424" i="4" s="1"/>
  <c r="J419" i="4"/>
  <c r="O419" i="4" s="1"/>
  <c r="L419" i="4"/>
  <c r="N419" i="4" s="1"/>
  <c r="M419" i="4" s="1"/>
  <c r="R419" i="4" s="1"/>
  <c r="P419" i="4"/>
  <c r="G419" i="4"/>
  <c r="H414" i="4"/>
  <c r="L414" i="4" s="1"/>
  <c r="J414" i="4"/>
  <c r="O414" i="4" s="1"/>
  <c r="P414" i="4" s="1"/>
  <c r="G414" i="4"/>
  <c r="J377" i="4"/>
  <c r="L377" i="4"/>
  <c r="N377" i="4" s="1"/>
  <c r="M377" i="4" s="1"/>
  <c r="R377" i="4" s="1"/>
  <c r="I377" i="4"/>
  <c r="K377" i="4" s="1"/>
  <c r="H369" i="4"/>
  <c r="L369" i="4" s="1"/>
  <c r="Q369" i="4"/>
  <c r="J353" i="4"/>
  <c r="L353" i="4"/>
  <c r="N353" i="4" s="1"/>
  <c r="M353" i="4" s="1"/>
  <c r="R353" i="4" s="1"/>
  <c r="I353" i="4"/>
  <c r="K353" i="4" s="1"/>
  <c r="J329" i="4"/>
  <c r="O329" i="4" s="1"/>
  <c r="P329" i="4" s="1"/>
  <c r="Q329" i="4"/>
  <c r="G329" i="4"/>
  <c r="H329" i="4"/>
  <c r="L329" i="4" s="1"/>
  <c r="J311" i="4"/>
  <c r="O311" i="4" s="1"/>
  <c r="P311" i="4"/>
  <c r="G311" i="4"/>
  <c r="H311" i="4"/>
  <c r="L311" i="4" s="1"/>
  <c r="O280" i="4"/>
  <c r="P280" i="4" s="1"/>
  <c r="L280" i="4"/>
  <c r="N280" i="4" s="1"/>
  <c r="M280" i="4" s="1"/>
  <c r="R280" i="4" s="1"/>
  <c r="L246" i="4"/>
  <c r="N246" i="4" s="1"/>
  <c r="M246" i="4" s="1"/>
  <c r="R246" i="4" s="1"/>
  <c r="I246" i="4"/>
  <c r="K246" i="4" s="1"/>
  <c r="J246" i="4"/>
  <c r="O164" i="4"/>
  <c r="P164" i="4" s="1"/>
  <c r="Q164" i="4"/>
  <c r="G164" i="4"/>
  <c r="H164" i="4"/>
  <c r="L164" i="4" s="1"/>
  <c r="J164" i="4"/>
  <c r="O148" i="4"/>
  <c r="P148" i="4" s="1"/>
  <c r="H140" i="4"/>
  <c r="L140" i="4" s="1"/>
  <c r="I140" i="4"/>
  <c r="K140" i="4" s="1"/>
  <c r="O140" i="4" s="1"/>
  <c r="P140" i="4" s="1"/>
  <c r="G140" i="4"/>
  <c r="J140" i="4"/>
  <c r="O109" i="4"/>
  <c r="P109" i="4" s="1"/>
  <c r="P541" i="4"/>
  <c r="O532" i="4"/>
  <c r="P532" i="4" s="1"/>
  <c r="H531" i="4"/>
  <c r="J531" i="4"/>
  <c r="O531" i="4"/>
  <c r="P531" i="4" s="1"/>
  <c r="P523" i="4"/>
  <c r="O514" i="4"/>
  <c r="H513" i="4"/>
  <c r="L513" i="4" s="1"/>
  <c r="J513" i="4"/>
  <c r="O513" i="4" s="1"/>
  <c r="P513" i="4" s="1"/>
  <c r="O496" i="4"/>
  <c r="P496" i="4" s="1"/>
  <c r="H495" i="4"/>
  <c r="J495" i="4"/>
  <c r="O495" i="4"/>
  <c r="P495" i="4" s="1"/>
  <c r="P487" i="4"/>
  <c r="L467" i="4"/>
  <c r="N467" i="4" s="1"/>
  <c r="M467" i="4" s="1"/>
  <c r="R467" i="4" s="1"/>
  <c r="Q467" i="4"/>
  <c r="P466" i="4"/>
  <c r="G466" i="4"/>
  <c r="I466" i="4"/>
  <c r="K466" i="4" s="1"/>
  <c r="O466" i="4" s="1"/>
  <c r="H466" i="4"/>
  <c r="L466" i="4" s="1"/>
  <c r="H465" i="4"/>
  <c r="I465" i="4"/>
  <c r="K465" i="4" s="1"/>
  <c r="O465" i="4" s="1"/>
  <c r="P465" i="4" s="1"/>
  <c r="P447" i="4"/>
  <c r="H438" i="4"/>
  <c r="L438" i="4" s="1"/>
  <c r="P438" i="4"/>
  <c r="H405" i="4"/>
  <c r="L405" i="4" s="1"/>
  <c r="Q405" i="4"/>
  <c r="O405" i="4"/>
  <c r="P405" i="4" s="1"/>
  <c r="J389" i="4"/>
  <c r="O389" i="4" s="1"/>
  <c r="P389" i="4" s="1"/>
  <c r="L389" i="4"/>
  <c r="N389" i="4" s="1"/>
  <c r="M389" i="4" s="1"/>
  <c r="R389" i="4" s="1"/>
  <c r="H378" i="4"/>
  <c r="J378" i="4"/>
  <c r="O378" i="4" s="1"/>
  <c r="P378" i="4" s="1"/>
  <c r="J365" i="4"/>
  <c r="Q365" i="4"/>
  <c r="H365" i="4"/>
  <c r="L365" i="4" s="1"/>
  <c r="N365" i="4" s="1"/>
  <c r="M365" i="4" s="1"/>
  <c r="R365" i="4" s="1"/>
  <c r="I365" i="4"/>
  <c r="K365" i="4" s="1"/>
  <c r="H348" i="4"/>
  <c r="L348" i="4" s="1"/>
  <c r="G348" i="4"/>
  <c r="J348" i="4"/>
  <c r="O348" i="4" s="1"/>
  <c r="P348" i="4" s="1"/>
  <c r="P334" i="4"/>
  <c r="J334" i="4"/>
  <c r="O334" i="4" s="1"/>
  <c r="L334" i="4"/>
  <c r="N334" i="4" s="1"/>
  <c r="M334" i="4" s="1"/>
  <c r="R334" i="4" s="1"/>
  <c r="J317" i="4"/>
  <c r="H317" i="4"/>
  <c r="I317" i="4"/>
  <c r="K317" i="4" s="1"/>
  <c r="O317" i="4" s="1"/>
  <c r="P317" i="4" s="1"/>
  <c r="O239" i="4"/>
  <c r="P239" i="4" s="1"/>
  <c r="I234" i="4"/>
  <c r="K234" i="4" s="1"/>
  <c r="O234" i="4" s="1"/>
  <c r="P234" i="4" s="1"/>
  <c r="H234" i="4"/>
  <c r="L234" i="4" s="1"/>
  <c r="G234" i="4"/>
  <c r="Q234" i="4"/>
  <c r="Q205" i="4"/>
  <c r="N205" i="4"/>
  <c r="M205" i="4" s="1"/>
  <c r="R205" i="4" s="1"/>
  <c r="P205" i="4"/>
  <c r="Q199" i="4"/>
  <c r="G199" i="4"/>
  <c r="N199" i="4" s="1"/>
  <c r="I199" i="4"/>
  <c r="K199" i="4" s="1"/>
  <c r="O199" i="4" s="1"/>
  <c r="P199" i="4" s="1"/>
  <c r="I183" i="4"/>
  <c r="K183" i="4" s="1"/>
  <c r="G183" i="4"/>
  <c r="J183" i="4"/>
  <c r="H183" i="4"/>
  <c r="Q183" i="4"/>
  <c r="G167" i="4"/>
  <c r="J167" i="4"/>
  <c r="O167" i="4" s="1"/>
  <c r="P167" i="4" s="1"/>
  <c r="Q167" i="4"/>
  <c r="H167" i="4"/>
  <c r="L167" i="4" s="1"/>
  <c r="H161" i="4"/>
  <c r="L161" i="4" s="1"/>
  <c r="J161" i="4"/>
  <c r="O161" i="4" s="1"/>
  <c r="P161" i="4" s="1"/>
  <c r="I161" i="4"/>
  <c r="K161" i="4" s="1"/>
  <c r="Q161" i="4"/>
  <c r="H128" i="4"/>
  <c r="L128" i="4" s="1"/>
  <c r="I128" i="4"/>
  <c r="K128" i="4" s="1"/>
  <c r="G128" i="4"/>
  <c r="Q128" i="4"/>
  <c r="O128" i="4"/>
  <c r="P128" i="4" s="1"/>
  <c r="J128" i="4"/>
  <c r="J112" i="4"/>
  <c r="Q112" i="4"/>
  <c r="L112" i="4"/>
  <c r="I112" i="4"/>
  <c r="K112" i="4" s="1"/>
  <c r="O112" i="4" s="1"/>
  <c r="P112" i="4" s="1"/>
  <c r="G112" i="4"/>
  <c r="L67" i="4"/>
  <c r="N67" i="4" s="1"/>
  <c r="M67" i="4" s="1"/>
  <c r="R67" i="4" s="1"/>
  <c r="H408" i="4"/>
  <c r="L408" i="4" s="1"/>
  <c r="N408" i="4" s="1"/>
  <c r="M408" i="4" s="1"/>
  <c r="R408" i="4" s="1"/>
  <c r="P373" i="4"/>
  <c r="H373" i="4"/>
  <c r="L373" i="4" s="1"/>
  <c r="J373" i="4"/>
  <c r="O373" i="4" s="1"/>
  <c r="N340" i="4"/>
  <c r="O340" i="4"/>
  <c r="P340" i="4" s="1"/>
  <c r="I340" i="4"/>
  <c r="K340" i="4" s="1"/>
  <c r="H339" i="4"/>
  <c r="Q339" i="4"/>
  <c r="J338" i="4"/>
  <c r="O338" i="4" s="1"/>
  <c r="P338" i="4" s="1"/>
  <c r="H338" i="4"/>
  <c r="L338" i="4" s="1"/>
  <c r="J305" i="4"/>
  <c r="L305" i="4"/>
  <c r="N305" i="4" s="1"/>
  <c r="I305" i="4"/>
  <c r="K305" i="4" s="1"/>
  <c r="O305" i="4" s="1"/>
  <c r="P305" i="4" s="1"/>
  <c r="H271" i="4"/>
  <c r="L271" i="4" s="1"/>
  <c r="J271" i="4"/>
  <c r="I271" i="4"/>
  <c r="K271" i="4" s="1"/>
  <c r="O271" i="4" s="1"/>
  <c r="P271" i="4" s="1"/>
  <c r="L240" i="4"/>
  <c r="G240" i="4"/>
  <c r="I240" i="4"/>
  <c r="K240" i="4" s="1"/>
  <c r="O240" i="4" s="1"/>
  <c r="P240" i="4" s="1"/>
  <c r="I213" i="4"/>
  <c r="K213" i="4" s="1"/>
  <c r="O213" i="4" s="1"/>
  <c r="P213" i="4" s="1"/>
  <c r="L213" i="4"/>
  <c r="N213" i="4" s="1"/>
  <c r="M213" i="4" s="1"/>
  <c r="R213" i="4" s="1"/>
  <c r="H206" i="4"/>
  <c r="L206" i="4" s="1"/>
  <c r="J206" i="4"/>
  <c r="O206" i="4" s="1"/>
  <c r="P206" i="4"/>
  <c r="G206" i="4"/>
  <c r="Q187" i="4"/>
  <c r="G187" i="4"/>
  <c r="I187" i="4"/>
  <c r="K187" i="4" s="1"/>
  <c r="O187" i="4" s="1"/>
  <c r="P187" i="4" s="1"/>
  <c r="L187" i="4"/>
  <c r="N187" i="4" s="1"/>
  <c r="M187" i="4" s="1"/>
  <c r="R187" i="4" s="1"/>
  <c r="Q184" i="4"/>
  <c r="I184" i="4"/>
  <c r="K184" i="4" s="1"/>
  <c r="G184" i="4"/>
  <c r="J184" i="4"/>
  <c r="L184" i="4"/>
  <c r="J92" i="4"/>
  <c r="G92" i="4"/>
  <c r="H92" i="4"/>
  <c r="L92" i="4" s="1"/>
  <c r="I92" i="4"/>
  <c r="K92" i="4" s="1"/>
  <c r="Q92" i="4"/>
  <c r="O38" i="4"/>
  <c r="L542" i="4"/>
  <c r="N542" i="4" s="1"/>
  <c r="M542" i="4" s="1"/>
  <c r="R542" i="4" s="1"/>
  <c r="L536" i="4"/>
  <c r="N536" i="4" s="1"/>
  <c r="M536" i="4" s="1"/>
  <c r="R536" i="4" s="1"/>
  <c r="L530" i="4"/>
  <c r="N530" i="4" s="1"/>
  <c r="M530" i="4" s="1"/>
  <c r="R530" i="4" s="1"/>
  <c r="L524" i="4"/>
  <c r="N524" i="4" s="1"/>
  <c r="M524" i="4" s="1"/>
  <c r="R524" i="4" s="1"/>
  <c r="L518" i="4"/>
  <c r="N518" i="4" s="1"/>
  <c r="M518" i="4" s="1"/>
  <c r="R518" i="4" s="1"/>
  <c r="L512" i="4"/>
  <c r="N512" i="4" s="1"/>
  <c r="M512" i="4" s="1"/>
  <c r="R512" i="4" s="1"/>
  <c r="L506" i="4"/>
  <c r="N506" i="4" s="1"/>
  <c r="M506" i="4" s="1"/>
  <c r="R506" i="4" s="1"/>
  <c r="L500" i="4"/>
  <c r="N500" i="4" s="1"/>
  <c r="M500" i="4" s="1"/>
  <c r="R500" i="4" s="1"/>
  <c r="L494" i="4"/>
  <c r="N494" i="4" s="1"/>
  <c r="M494" i="4" s="1"/>
  <c r="R494" i="4" s="1"/>
  <c r="L488" i="4"/>
  <c r="N488" i="4" s="1"/>
  <c r="M488" i="4" s="1"/>
  <c r="R488" i="4" s="1"/>
  <c r="L479" i="4"/>
  <c r="N479" i="4" s="1"/>
  <c r="M479" i="4" s="1"/>
  <c r="R479" i="4" s="1"/>
  <c r="Q479" i="4"/>
  <c r="P469" i="4"/>
  <c r="J469" i="4"/>
  <c r="O469" i="4" s="1"/>
  <c r="L469" i="4"/>
  <c r="N469" i="4" s="1"/>
  <c r="M469" i="4" s="1"/>
  <c r="R469" i="4" s="1"/>
  <c r="N456" i="4"/>
  <c r="M456" i="4" s="1"/>
  <c r="R456" i="4" s="1"/>
  <c r="H450" i="4"/>
  <c r="L450" i="4" s="1"/>
  <c r="G450" i="4"/>
  <c r="J450" i="4"/>
  <c r="O450" i="4" s="1"/>
  <c r="P450" i="4" s="1"/>
  <c r="L449" i="4"/>
  <c r="J449" i="4"/>
  <c r="O449" i="4" s="1"/>
  <c r="P449" i="4" s="1"/>
  <c r="G449" i="4"/>
  <c r="H444" i="4"/>
  <c r="L444" i="4" s="1"/>
  <c r="H409" i="4"/>
  <c r="J409" i="4"/>
  <c r="O409" i="4" s="1"/>
  <c r="P409" i="4" s="1"/>
  <c r="N376" i="4"/>
  <c r="M376" i="4" s="1"/>
  <c r="R376" i="4" s="1"/>
  <c r="O376" i="4"/>
  <c r="P376" i="4" s="1"/>
  <c r="I376" i="4"/>
  <c r="K376" i="4" s="1"/>
  <c r="H375" i="4"/>
  <c r="Q375" i="4"/>
  <c r="J374" i="4"/>
  <c r="O374" i="4" s="1"/>
  <c r="P374" i="4" s="1"/>
  <c r="H374" i="4"/>
  <c r="L374" i="4" s="1"/>
  <c r="J341" i="4"/>
  <c r="L341" i="4"/>
  <c r="N341" i="4" s="1"/>
  <c r="M341" i="4" s="1"/>
  <c r="R341" i="4" s="1"/>
  <c r="I341" i="4"/>
  <c r="K341" i="4" s="1"/>
  <c r="P339" i="4"/>
  <c r="H306" i="4"/>
  <c r="J306" i="4"/>
  <c r="O306" i="4" s="1"/>
  <c r="P306" i="4" s="1"/>
  <c r="H294" i="4"/>
  <c r="P294" i="4"/>
  <c r="Q294" i="4"/>
  <c r="H265" i="4"/>
  <c r="L265" i="4" s="1"/>
  <c r="J265" i="4"/>
  <c r="O265" i="4" s="1"/>
  <c r="P265" i="4" s="1"/>
  <c r="G265" i="4"/>
  <c r="N251" i="4"/>
  <c r="M251" i="4" s="1"/>
  <c r="R251" i="4" s="1"/>
  <c r="G191" i="4"/>
  <c r="J191" i="4"/>
  <c r="O191" i="4" s="1"/>
  <c r="P191" i="4" s="1"/>
  <c r="L191" i="4"/>
  <c r="Q191" i="4"/>
  <c r="H173" i="4"/>
  <c r="J173" i="4"/>
  <c r="O173" i="4" s="1"/>
  <c r="P173" i="4" s="1"/>
  <c r="H170" i="4"/>
  <c r="L170" i="4" s="1"/>
  <c r="J170" i="4"/>
  <c r="O170" i="4" s="1"/>
  <c r="P170" i="4" s="1"/>
  <c r="G170" i="4"/>
  <c r="I162" i="4"/>
  <c r="K162" i="4" s="1"/>
  <c r="O162" i="4" s="1"/>
  <c r="H162" i="4"/>
  <c r="L162" i="4" s="1"/>
  <c r="N162" i="4" s="1"/>
  <c r="M162" i="4" s="1"/>
  <c r="R162" i="4" s="1"/>
  <c r="G162" i="4"/>
  <c r="P162" i="4"/>
  <c r="I159" i="4"/>
  <c r="K159" i="4" s="1"/>
  <c r="O159" i="4" s="1"/>
  <c r="P159" i="4" s="1"/>
  <c r="G159" i="4"/>
  <c r="L159" i="4"/>
  <c r="N159" i="4" s="1"/>
  <c r="M159" i="4" s="1"/>
  <c r="R159" i="4" s="1"/>
  <c r="J159" i="4"/>
  <c r="O114" i="4"/>
  <c r="P114" i="4" s="1"/>
  <c r="H44" i="4"/>
  <c r="J44" i="4"/>
  <c r="I44" i="4"/>
  <c r="K44" i="4" s="1"/>
  <c r="O44" i="4"/>
  <c r="P44" i="4" s="1"/>
  <c r="H291" i="4"/>
  <c r="Q291" i="4"/>
  <c r="N274" i="4"/>
  <c r="M274" i="4" s="1"/>
  <c r="R274" i="4" s="1"/>
  <c r="L261" i="4"/>
  <c r="N261" i="4" s="1"/>
  <c r="M261" i="4" s="1"/>
  <c r="R261" i="4" s="1"/>
  <c r="G261" i="4"/>
  <c r="O261" i="4"/>
  <c r="P261" i="4" s="1"/>
  <c r="H241" i="4"/>
  <c r="L241" i="4" s="1"/>
  <c r="J241" i="4"/>
  <c r="O241" i="4" s="1"/>
  <c r="P241" i="4" s="1"/>
  <c r="G241" i="4"/>
  <c r="H197" i="4"/>
  <c r="J197" i="4"/>
  <c r="O197" i="4" s="1"/>
  <c r="P197" i="4" s="1"/>
  <c r="I186" i="4"/>
  <c r="K186" i="4" s="1"/>
  <c r="O186" i="4" s="1"/>
  <c r="H186" i="4"/>
  <c r="L186" i="4" s="1"/>
  <c r="G186" i="4"/>
  <c r="P186" i="4"/>
  <c r="Q157" i="4"/>
  <c r="N157" i="4"/>
  <c r="M157" i="4" s="1"/>
  <c r="R157" i="4" s="1"/>
  <c r="P157" i="4"/>
  <c r="H149" i="4"/>
  <c r="I149" i="4"/>
  <c r="K149" i="4" s="1"/>
  <c r="O149" i="4" s="1"/>
  <c r="P149" i="4" s="1"/>
  <c r="Q148" i="4"/>
  <c r="L148" i="4"/>
  <c r="G148" i="4"/>
  <c r="H146" i="4"/>
  <c r="L146" i="4" s="1"/>
  <c r="J146" i="4"/>
  <c r="O146" i="4" s="1"/>
  <c r="P146" i="4" s="1"/>
  <c r="G146" i="4"/>
  <c r="Q139" i="4"/>
  <c r="H139" i="4"/>
  <c r="L139" i="4" s="1"/>
  <c r="I139" i="4"/>
  <c r="K139" i="4" s="1"/>
  <c r="J139" i="4"/>
  <c r="O139" i="4"/>
  <c r="P139" i="4" s="1"/>
  <c r="Q127" i="4"/>
  <c r="H127" i="4"/>
  <c r="L127" i="4" s="1"/>
  <c r="I127" i="4"/>
  <c r="K127" i="4" s="1"/>
  <c r="J127" i="4"/>
  <c r="O118" i="4"/>
  <c r="P118" i="4" s="1"/>
  <c r="G110" i="4"/>
  <c r="Q110" i="4"/>
  <c r="H110" i="4"/>
  <c r="L110" i="4" s="1"/>
  <c r="P110" i="4"/>
  <c r="J110" i="4"/>
  <c r="O110" i="4" s="1"/>
  <c r="J65" i="4"/>
  <c r="Q65" i="4"/>
  <c r="I65" i="4"/>
  <c r="K65" i="4" s="1"/>
  <c r="O65" i="4" s="1"/>
  <c r="P65" i="4" s="1"/>
  <c r="G65" i="4"/>
  <c r="H65" i="4"/>
  <c r="L65" i="4" s="1"/>
  <c r="Q26" i="4"/>
  <c r="G26" i="4"/>
  <c r="I26" i="4"/>
  <c r="K26" i="4" s="1"/>
  <c r="O26" i="4" s="1"/>
  <c r="P26" i="4" s="1"/>
  <c r="J26" i="4"/>
  <c r="L26" i="4"/>
  <c r="N26" i="4" s="1"/>
  <c r="M26" i="4" s="1"/>
  <c r="R26" i="4" s="1"/>
  <c r="J434" i="4"/>
  <c r="O434" i="4" s="1"/>
  <c r="P434" i="4" s="1"/>
  <c r="H434" i="4"/>
  <c r="P433" i="4"/>
  <c r="H433" i="4"/>
  <c r="L433" i="4" s="1"/>
  <c r="J433" i="4"/>
  <c r="O433" i="4" s="1"/>
  <c r="J431" i="4"/>
  <c r="O431" i="4" s="1"/>
  <c r="L431" i="4"/>
  <c r="N431" i="4" s="1"/>
  <c r="M431" i="4" s="1"/>
  <c r="R431" i="4" s="1"/>
  <c r="P431" i="4"/>
  <c r="N430" i="4"/>
  <c r="M430" i="4" s="1"/>
  <c r="R430" i="4" s="1"/>
  <c r="O430" i="4"/>
  <c r="P430" i="4" s="1"/>
  <c r="J398" i="4"/>
  <c r="O398" i="4" s="1"/>
  <c r="P398" i="4" s="1"/>
  <c r="H398" i="4"/>
  <c r="L398" i="4" s="1"/>
  <c r="N398" i="4" s="1"/>
  <c r="M398" i="4" s="1"/>
  <c r="R398" i="4" s="1"/>
  <c r="H397" i="4"/>
  <c r="L397" i="4" s="1"/>
  <c r="J397" i="4"/>
  <c r="O397" i="4" s="1"/>
  <c r="P397" i="4" s="1"/>
  <c r="H396" i="4"/>
  <c r="J395" i="4"/>
  <c r="O395" i="4" s="1"/>
  <c r="P395" i="4" s="1"/>
  <c r="L395" i="4"/>
  <c r="N395" i="4" s="1"/>
  <c r="M395" i="4" s="1"/>
  <c r="R395" i="4" s="1"/>
  <c r="N394" i="4"/>
  <c r="M394" i="4" s="1"/>
  <c r="R394" i="4" s="1"/>
  <c r="O394" i="4"/>
  <c r="P394" i="4" s="1"/>
  <c r="J362" i="4"/>
  <c r="O362" i="4" s="1"/>
  <c r="P362" i="4" s="1"/>
  <c r="H362" i="4"/>
  <c r="L362" i="4" s="1"/>
  <c r="P361" i="4"/>
  <c r="H361" i="4"/>
  <c r="L361" i="4" s="1"/>
  <c r="J361" i="4"/>
  <c r="O361" i="4" s="1"/>
  <c r="H360" i="4"/>
  <c r="J359" i="4"/>
  <c r="O359" i="4" s="1"/>
  <c r="L359" i="4"/>
  <c r="N359" i="4" s="1"/>
  <c r="M359" i="4" s="1"/>
  <c r="R359" i="4" s="1"/>
  <c r="P359" i="4"/>
  <c r="N358" i="4"/>
  <c r="M358" i="4" s="1"/>
  <c r="R358" i="4" s="1"/>
  <c r="P358" i="4"/>
  <c r="O358" i="4"/>
  <c r="J326" i="4"/>
  <c r="O326" i="4" s="1"/>
  <c r="P326" i="4" s="1"/>
  <c r="H326" i="4"/>
  <c r="P325" i="4"/>
  <c r="H325" i="4"/>
  <c r="L325" i="4" s="1"/>
  <c r="J325" i="4"/>
  <c r="O325" i="4" s="1"/>
  <c r="H324" i="4"/>
  <c r="J323" i="4"/>
  <c r="O323" i="4" s="1"/>
  <c r="P323" i="4" s="1"/>
  <c r="L323" i="4"/>
  <c r="N323" i="4" s="1"/>
  <c r="M323" i="4" s="1"/>
  <c r="R323" i="4" s="1"/>
  <c r="N322" i="4"/>
  <c r="M322" i="4" s="1"/>
  <c r="R322" i="4" s="1"/>
  <c r="P322" i="4"/>
  <c r="O322" i="4"/>
  <c r="O291" i="4"/>
  <c r="P291" i="4" s="1"/>
  <c r="J290" i="4"/>
  <c r="O290" i="4" s="1"/>
  <c r="P290" i="4" s="1"/>
  <c r="H290" i="4"/>
  <c r="L290" i="4" s="1"/>
  <c r="N290" i="4" s="1"/>
  <c r="M290" i="4" s="1"/>
  <c r="R290" i="4" s="1"/>
  <c r="P289" i="4"/>
  <c r="H289" i="4"/>
  <c r="L289" i="4" s="1"/>
  <c r="J289" i="4"/>
  <c r="O289" i="4" s="1"/>
  <c r="H288" i="4"/>
  <c r="J287" i="4"/>
  <c r="O287" i="4" s="1"/>
  <c r="L287" i="4"/>
  <c r="N287" i="4" s="1"/>
  <c r="M287" i="4" s="1"/>
  <c r="R287" i="4" s="1"/>
  <c r="P287" i="4"/>
  <c r="N286" i="4"/>
  <c r="M286" i="4" s="1"/>
  <c r="R286" i="4" s="1"/>
  <c r="O286" i="4"/>
  <c r="P286" i="4" s="1"/>
  <c r="L264" i="4"/>
  <c r="O264" i="4"/>
  <c r="P264" i="4" s="1"/>
  <c r="G264" i="4"/>
  <c r="I264" i="4"/>
  <c r="K264" i="4" s="1"/>
  <c r="H221" i="4"/>
  <c r="L221" i="4" s="1"/>
  <c r="J221" i="4"/>
  <c r="O221" i="4" s="1"/>
  <c r="P221" i="4" s="1"/>
  <c r="I210" i="4"/>
  <c r="K210" i="4" s="1"/>
  <c r="O210" i="4" s="1"/>
  <c r="H210" i="4"/>
  <c r="L210" i="4" s="1"/>
  <c r="G210" i="4"/>
  <c r="P210" i="4"/>
  <c r="Q181" i="4"/>
  <c r="N181" i="4"/>
  <c r="M181" i="4" s="1"/>
  <c r="R181" i="4" s="1"/>
  <c r="P181" i="4"/>
  <c r="I177" i="4"/>
  <c r="K177" i="4" s="1"/>
  <c r="O177" i="4" s="1"/>
  <c r="P177" i="4" s="1"/>
  <c r="L177" i="4"/>
  <c r="N177" i="4" s="1"/>
  <c r="M177" i="4" s="1"/>
  <c r="R177" i="4" s="1"/>
  <c r="O176" i="4"/>
  <c r="P176" i="4" s="1"/>
  <c r="Q176" i="4"/>
  <c r="G176" i="4"/>
  <c r="N176" i="4" s="1"/>
  <c r="M176" i="4" s="1"/>
  <c r="R176" i="4" s="1"/>
  <c r="Q175" i="4"/>
  <c r="G175" i="4"/>
  <c r="N175" i="4" s="1"/>
  <c r="I175" i="4"/>
  <c r="K175" i="4" s="1"/>
  <c r="O175" i="4" s="1"/>
  <c r="P175" i="4" s="1"/>
  <c r="Q169" i="4"/>
  <c r="N169" i="4"/>
  <c r="M169" i="4" s="1"/>
  <c r="R169" i="4" s="1"/>
  <c r="J169" i="4"/>
  <c r="O169" i="4"/>
  <c r="P169" i="4" s="1"/>
  <c r="H158" i="4"/>
  <c r="L158" i="4" s="1"/>
  <c r="J158" i="4"/>
  <c r="O158" i="4" s="1"/>
  <c r="P158" i="4" s="1"/>
  <c r="G158" i="4"/>
  <c r="Q149" i="4"/>
  <c r="Q142" i="4"/>
  <c r="H142" i="4"/>
  <c r="L142" i="4" s="1"/>
  <c r="N142" i="4" s="1"/>
  <c r="M142" i="4" s="1"/>
  <c r="R142" i="4" s="1"/>
  <c r="J142" i="4"/>
  <c r="I142" i="4"/>
  <c r="K142" i="4" s="1"/>
  <c r="I135" i="4"/>
  <c r="K135" i="4" s="1"/>
  <c r="O135" i="4" s="1"/>
  <c r="G135" i="4"/>
  <c r="H135" i="4"/>
  <c r="L135" i="4" s="1"/>
  <c r="P135" i="4"/>
  <c r="I95" i="4"/>
  <c r="K95" i="4" s="1"/>
  <c r="O95" i="4" s="1"/>
  <c r="P95" i="4" s="1"/>
  <c r="G95" i="4"/>
  <c r="H95" i="4"/>
  <c r="L95" i="4" s="1"/>
  <c r="N95" i="4" s="1"/>
  <c r="M95" i="4" s="1"/>
  <c r="R95" i="4" s="1"/>
  <c r="Q95" i="4"/>
  <c r="J80" i="4"/>
  <c r="H80" i="4"/>
  <c r="L80" i="4" s="1"/>
  <c r="I80" i="4"/>
  <c r="K80" i="4" s="1"/>
  <c r="O80" i="4" s="1"/>
  <c r="P80" i="4" s="1"/>
  <c r="Q80" i="4"/>
  <c r="G80" i="4"/>
  <c r="G69" i="4"/>
  <c r="J69" i="4"/>
  <c r="O69" i="4" s="1"/>
  <c r="P69" i="4" s="1"/>
  <c r="I69" i="4"/>
  <c r="K69" i="4" s="1"/>
  <c r="H69" i="4"/>
  <c r="L69" i="4" s="1"/>
  <c r="P484" i="4"/>
  <c r="L476" i="4"/>
  <c r="N476" i="4" s="1"/>
  <c r="M476" i="4" s="1"/>
  <c r="R476" i="4" s="1"/>
  <c r="P472" i="4"/>
  <c r="L464" i="4"/>
  <c r="N464" i="4" s="1"/>
  <c r="M464" i="4" s="1"/>
  <c r="R464" i="4" s="1"/>
  <c r="P460" i="4"/>
  <c r="L452" i="4"/>
  <c r="N452" i="4" s="1"/>
  <c r="M452" i="4" s="1"/>
  <c r="R452" i="4" s="1"/>
  <c r="P448" i="4"/>
  <c r="L255" i="4"/>
  <c r="G255" i="4"/>
  <c r="P254" i="4"/>
  <c r="G254" i="4"/>
  <c r="N254" i="4" s="1"/>
  <c r="I254" i="4"/>
  <c r="K254" i="4" s="1"/>
  <c r="H253" i="4"/>
  <c r="J253" i="4"/>
  <c r="O253" i="4" s="1"/>
  <c r="P253" i="4" s="1"/>
  <c r="L252" i="4"/>
  <c r="N252" i="4" s="1"/>
  <c r="M252" i="4" s="1"/>
  <c r="R252" i="4" s="1"/>
  <c r="O252" i="4"/>
  <c r="P252" i="4" s="1"/>
  <c r="Q220" i="4"/>
  <c r="N220" i="4"/>
  <c r="P220" i="4"/>
  <c r="I220" i="4"/>
  <c r="K220" i="4" s="1"/>
  <c r="O220" i="4" s="1"/>
  <c r="Q196" i="4"/>
  <c r="N196" i="4"/>
  <c r="I196" i="4"/>
  <c r="K196" i="4" s="1"/>
  <c r="O196" i="4" s="1"/>
  <c r="P196" i="4" s="1"/>
  <c r="Q172" i="4"/>
  <c r="N172" i="4"/>
  <c r="M172" i="4" s="1"/>
  <c r="R172" i="4" s="1"/>
  <c r="I172" i="4"/>
  <c r="K172" i="4" s="1"/>
  <c r="O172" i="4" s="1"/>
  <c r="P172" i="4" s="1"/>
  <c r="I144" i="4"/>
  <c r="K144" i="4" s="1"/>
  <c r="J144" i="4"/>
  <c r="L144" i="4"/>
  <c r="N144" i="4" s="1"/>
  <c r="M144" i="4" s="1"/>
  <c r="R144" i="4" s="1"/>
  <c r="O144" i="4"/>
  <c r="P144" i="4" s="1"/>
  <c r="Q130" i="4"/>
  <c r="H130" i="4"/>
  <c r="L130" i="4" s="1"/>
  <c r="O130" i="4"/>
  <c r="G130" i="4"/>
  <c r="G116" i="4"/>
  <c r="H116" i="4"/>
  <c r="L116" i="4" s="1"/>
  <c r="I116" i="4"/>
  <c r="K116" i="4" s="1"/>
  <c r="O116" i="4" s="1"/>
  <c r="P116" i="4" s="1"/>
  <c r="J116" i="4"/>
  <c r="G96" i="4"/>
  <c r="H96" i="4"/>
  <c r="L96" i="4" s="1"/>
  <c r="J96" i="4"/>
  <c r="I96" i="4"/>
  <c r="K96" i="4" s="1"/>
  <c r="J83" i="4"/>
  <c r="O83" i="4"/>
  <c r="P83" i="4" s="1"/>
  <c r="H83" i="4"/>
  <c r="I77" i="4"/>
  <c r="K77" i="4" s="1"/>
  <c r="O77" i="4" s="1"/>
  <c r="P77" i="4" s="1"/>
  <c r="G77" i="4"/>
  <c r="J77" i="4"/>
  <c r="H77" i="4"/>
  <c r="L77" i="4" s="1"/>
  <c r="O47" i="4"/>
  <c r="O32" i="4"/>
  <c r="P32" i="4" s="1"/>
  <c r="G30" i="4"/>
  <c r="I30" i="4"/>
  <c r="K30" i="4" s="1"/>
  <c r="O30" i="4" s="1"/>
  <c r="P30" i="4" s="1"/>
  <c r="J30" i="4"/>
  <c r="H30" i="4"/>
  <c r="L30" i="4" s="1"/>
  <c r="N480" i="4"/>
  <c r="M480" i="4" s="1"/>
  <c r="R480" i="4" s="1"/>
  <c r="N273" i="4"/>
  <c r="M273" i="4" s="1"/>
  <c r="R273" i="4" s="1"/>
  <c r="Q273" i="4"/>
  <c r="P255" i="4"/>
  <c r="O254" i="4"/>
  <c r="Q253" i="4"/>
  <c r="Q252" i="4"/>
  <c r="G227" i="4"/>
  <c r="N227" i="4" s="1"/>
  <c r="M227" i="4" s="1"/>
  <c r="R227" i="4" s="1"/>
  <c r="P227" i="4"/>
  <c r="I222" i="4"/>
  <c r="K222" i="4" s="1"/>
  <c r="O222" i="4" s="1"/>
  <c r="P222" i="4" s="1"/>
  <c r="H222" i="4"/>
  <c r="L222" i="4" s="1"/>
  <c r="G222" i="4"/>
  <c r="G203" i="4"/>
  <c r="N203" i="4" s="1"/>
  <c r="M203" i="4" s="1"/>
  <c r="R203" i="4" s="1"/>
  <c r="P203" i="4"/>
  <c r="I198" i="4"/>
  <c r="K198" i="4" s="1"/>
  <c r="O198" i="4" s="1"/>
  <c r="P198" i="4" s="1"/>
  <c r="H198" i="4"/>
  <c r="L198" i="4" s="1"/>
  <c r="G198" i="4"/>
  <c r="G179" i="4"/>
  <c r="N179" i="4" s="1"/>
  <c r="M179" i="4" s="1"/>
  <c r="R179" i="4" s="1"/>
  <c r="P179" i="4"/>
  <c r="I174" i="4"/>
  <c r="K174" i="4" s="1"/>
  <c r="O174" i="4" s="1"/>
  <c r="P174" i="4" s="1"/>
  <c r="H174" i="4"/>
  <c r="L174" i="4" s="1"/>
  <c r="G174" i="4"/>
  <c r="G155" i="4"/>
  <c r="N155" i="4" s="1"/>
  <c r="M155" i="4" s="1"/>
  <c r="R155" i="4" s="1"/>
  <c r="P155" i="4"/>
  <c r="Q145" i="4"/>
  <c r="H145" i="4"/>
  <c r="I145" i="4"/>
  <c r="K145" i="4" s="1"/>
  <c r="O145" i="4" s="1"/>
  <c r="P145" i="4" s="1"/>
  <c r="Q136" i="4"/>
  <c r="H136" i="4"/>
  <c r="L136" i="4" s="1"/>
  <c r="G136" i="4"/>
  <c r="J136" i="4"/>
  <c r="O136" i="4" s="1"/>
  <c r="P136" i="4" s="1"/>
  <c r="P130" i="4"/>
  <c r="Q106" i="4"/>
  <c r="G106" i="4"/>
  <c r="H106" i="4"/>
  <c r="L106" i="4" s="1"/>
  <c r="N106" i="4" s="1"/>
  <c r="M106" i="4" s="1"/>
  <c r="R106" i="4" s="1"/>
  <c r="J106" i="4"/>
  <c r="O106" i="4" s="1"/>
  <c r="P106" i="4" s="1"/>
  <c r="N43" i="4"/>
  <c r="M43" i="4" s="1"/>
  <c r="P269" i="4"/>
  <c r="P263" i="4"/>
  <c r="P257" i="4"/>
  <c r="P251" i="4"/>
  <c r="P245" i="4"/>
  <c r="I228" i="4"/>
  <c r="K228" i="4" s="1"/>
  <c r="O228" i="4"/>
  <c r="P228" i="4" s="1"/>
  <c r="Q228" i="4"/>
  <c r="I216" i="4"/>
  <c r="K216" i="4" s="1"/>
  <c r="O216" i="4" s="1"/>
  <c r="P216" i="4" s="1"/>
  <c r="Q216" i="4"/>
  <c r="I204" i="4"/>
  <c r="K204" i="4" s="1"/>
  <c r="O204" i="4" s="1"/>
  <c r="P204" i="4" s="1"/>
  <c r="Q204" i="4"/>
  <c r="I192" i="4"/>
  <c r="K192" i="4" s="1"/>
  <c r="O192" i="4" s="1"/>
  <c r="P192" i="4" s="1"/>
  <c r="Q192" i="4"/>
  <c r="I180" i="4"/>
  <c r="K180" i="4" s="1"/>
  <c r="O180" i="4"/>
  <c r="P180" i="4" s="1"/>
  <c r="Q180" i="4"/>
  <c r="I168" i="4"/>
  <c r="K168" i="4" s="1"/>
  <c r="O168" i="4" s="1"/>
  <c r="P168" i="4" s="1"/>
  <c r="Q168" i="4"/>
  <c r="I156" i="4"/>
  <c r="K156" i="4" s="1"/>
  <c r="O156" i="4" s="1"/>
  <c r="P156" i="4" s="1"/>
  <c r="Q156" i="4"/>
  <c r="I138" i="4"/>
  <c r="K138" i="4" s="1"/>
  <c r="L138" i="4"/>
  <c r="G138" i="4"/>
  <c r="J138" i="4"/>
  <c r="O138" i="4" s="1"/>
  <c r="P138" i="4" s="1"/>
  <c r="I129" i="4"/>
  <c r="K129" i="4" s="1"/>
  <c r="O129" i="4" s="1"/>
  <c r="P129" i="4" s="1"/>
  <c r="G129" i="4"/>
  <c r="H129" i="4"/>
  <c r="L129" i="4" s="1"/>
  <c r="G113" i="4"/>
  <c r="H113" i="4"/>
  <c r="L113" i="4" s="1"/>
  <c r="O113" i="4"/>
  <c r="P113" i="4" s="1"/>
  <c r="Q98" i="4"/>
  <c r="O98" i="4"/>
  <c r="P98" i="4" s="1"/>
  <c r="G98" i="4"/>
  <c r="H98" i="4"/>
  <c r="L98" i="4" s="1"/>
  <c r="J98" i="4"/>
  <c r="O28" i="4"/>
  <c r="P28" i="4" s="1"/>
  <c r="H23" i="4"/>
  <c r="L23" i="4" s="1"/>
  <c r="G23" i="4"/>
  <c r="I23" i="4"/>
  <c r="K23" i="4" s="1"/>
  <c r="O23" i="4" s="1"/>
  <c r="P23" i="4" s="1"/>
  <c r="H268" i="4"/>
  <c r="J268" i="4"/>
  <c r="O268" i="4" s="1"/>
  <c r="P268" i="4" s="1"/>
  <c r="H262" i="4"/>
  <c r="J262" i="4"/>
  <c r="O262" i="4" s="1"/>
  <c r="P262" i="4" s="1"/>
  <c r="H256" i="4"/>
  <c r="L256" i="4" s="1"/>
  <c r="J256" i="4"/>
  <c r="O256" i="4" s="1"/>
  <c r="P256" i="4" s="1"/>
  <c r="H250" i="4"/>
  <c r="J250" i="4"/>
  <c r="O250" i="4" s="1"/>
  <c r="P250" i="4" s="1"/>
  <c r="H244" i="4"/>
  <c r="J244" i="4"/>
  <c r="O244" i="4" s="1"/>
  <c r="P244" i="4" s="1"/>
  <c r="H238" i="4"/>
  <c r="J238" i="4"/>
  <c r="O238" i="4" s="1"/>
  <c r="P238" i="4" s="1"/>
  <c r="N228" i="4"/>
  <c r="M228" i="4" s="1"/>
  <c r="R228" i="4" s="1"/>
  <c r="Q226" i="4"/>
  <c r="H226" i="4"/>
  <c r="J226" i="4"/>
  <c r="O226" i="4" s="1"/>
  <c r="P226" i="4" s="1"/>
  <c r="N216" i="4"/>
  <c r="Q214" i="4"/>
  <c r="H214" i="4"/>
  <c r="J214" i="4"/>
  <c r="O214" i="4" s="1"/>
  <c r="P214" i="4" s="1"/>
  <c r="N204" i="4"/>
  <c r="Q202" i="4"/>
  <c r="H202" i="4"/>
  <c r="L202" i="4" s="1"/>
  <c r="J202" i="4"/>
  <c r="O202" i="4" s="1"/>
  <c r="P202" i="4" s="1"/>
  <c r="N192" i="4"/>
  <c r="M192" i="4" s="1"/>
  <c r="R192" i="4" s="1"/>
  <c r="Q190" i="4"/>
  <c r="H190" i="4"/>
  <c r="J190" i="4"/>
  <c r="N180" i="4"/>
  <c r="M180" i="4" s="1"/>
  <c r="R180" i="4" s="1"/>
  <c r="Q178" i="4"/>
  <c r="H178" i="4"/>
  <c r="J178" i="4"/>
  <c r="O178" i="4" s="1"/>
  <c r="P178" i="4" s="1"/>
  <c r="N168" i="4"/>
  <c r="Q166" i="4"/>
  <c r="H166" i="4"/>
  <c r="J166" i="4"/>
  <c r="O166" i="4" s="1"/>
  <c r="P166" i="4" s="1"/>
  <c r="N156" i="4"/>
  <c r="Q154" i="4"/>
  <c r="H154" i="4"/>
  <c r="J154" i="4"/>
  <c r="O154" i="4" s="1"/>
  <c r="P154" i="4" s="1"/>
  <c r="I153" i="4"/>
  <c r="K153" i="4" s="1"/>
  <c r="O153" i="4" s="1"/>
  <c r="P153" i="4" s="1"/>
  <c r="H153" i="4"/>
  <c r="L153" i="4" s="1"/>
  <c r="N153" i="4" s="1"/>
  <c r="M153" i="4" s="1"/>
  <c r="R153" i="4" s="1"/>
  <c r="N152" i="4"/>
  <c r="M152" i="4" s="1"/>
  <c r="R152" i="4" s="1"/>
  <c r="P152" i="4"/>
  <c r="I132" i="4"/>
  <c r="K132" i="4" s="1"/>
  <c r="O132" i="4" s="1"/>
  <c r="P132" i="4" s="1"/>
  <c r="L132" i="4"/>
  <c r="G132" i="4"/>
  <c r="Q129" i="4"/>
  <c r="G101" i="4"/>
  <c r="H101" i="4"/>
  <c r="L101" i="4" s="1"/>
  <c r="I101" i="4"/>
  <c r="K101" i="4" s="1"/>
  <c r="O101" i="4" s="1"/>
  <c r="P101" i="4" s="1"/>
  <c r="J101" i="4"/>
  <c r="G87" i="4"/>
  <c r="J87" i="4"/>
  <c r="I87" i="4"/>
  <c r="K87" i="4" s="1"/>
  <c r="O87" i="4" s="1"/>
  <c r="P87" i="4" s="1"/>
  <c r="H87" i="4"/>
  <c r="L87" i="4" s="1"/>
  <c r="J68" i="4"/>
  <c r="O68" i="4" s="1"/>
  <c r="P68" i="4" s="1"/>
  <c r="H68" i="4"/>
  <c r="L68" i="4" s="1"/>
  <c r="L61" i="4"/>
  <c r="N61" i="4" s="1"/>
  <c r="M61" i="4" s="1"/>
  <c r="R61" i="4" s="1"/>
  <c r="G57" i="4"/>
  <c r="J57" i="4"/>
  <c r="I57" i="4"/>
  <c r="K57" i="4" s="1"/>
  <c r="L57" i="4"/>
  <c r="O57" i="4"/>
  <c r="P57" i="4"/>
  <c r="Q57" i="4"/>
  <c r="N37" i="4"/>
  <c r="M37" i="4" s="1"/>
  <c r="N28" i="4"/>
  <c r="M28" i="4" s="1"/>
  <c r="R28" i="4" s="1"/>
  <c r="I120" i="4"/>
  <c r="K120" i="4" s="1"/>
  <c r="O120" i="4" s="1"/>
  <c r="P120" i="4" s="1"/>
  <c r="L120" i="4"/>
  <c r="N120" i="4" s="1"/>
  <c r="M120" i="4" s="1"/>
  <c r="R120" i="4" s="1"/>
  <c r="Q115" i="4"/>
  <c r="H115" i="4"/>
  <c r="I115" i="4"/>
  <c r="K115" i="4" s="1"/>
  <c r="O115" i="4" s="1"/>
  <c r="P115" i="4" s="1"/>
  <c r="O70" i="4"/>
  <c r="P70" i="4" s="1"/>
  <c r="I150" i="4"/>
  <c r="K150" i="4" s="1"/>
  <c r="O150" i="4" s="1"/>
  <c r="P150" i="4" s="1"/>
  <c r="I126" i="4"/>
  <c r="K126" i="4" s="1"/>
  <c r="O126" i="4" s="1"/>
  <c r="P126" i="4" s="1"/>
  <c r="L126" i="4"/>
  <c r="N126" i="4" s="1"/>
  <c r="Q124" i="4"/>
  <c r="H124" i="4"/>
  <c r="O124" i="4"/>
  <c r="P124" i="4" s="1"/>
  <c r="I123" i="4"/>
  <c r="K123" i="4" s="1"/>
  <c r="O123" i="4" s="1"/>
  <c r="P123" i="4" s="1"/>
  <c r="L123" i="4"/>
  <c r="G123" i="4"/>
  <c r="P122" i="4"/>
  <c r="H122" i="4"/>
  <c r="I122" i="4"/>
  <c r="K122" i="4" s="1"/>
  <c r="O122" i="4" s="1"/>
  <c r="O91" i="4"/>
  <c r="P91" i="4" s="1"/>
  <c r="N64" i="4"/>
  <c r="M64" i="4" s="1"/>
  <c r="R64" i="4" s="1"/>
  <c r="H59" i="4"/>
  <c r="I59" i="4"/>
  <c r="K59" i="4" s="1"/>
  <c r="O59" i="4" s="1"/>
  <c r="P59" i="4"/>
  <c r="P131" i="4"/>
  <c r="P125" i="4"/>
  <c r="P119" i="4"/>
  <c r="N103" i="4"/>
  <c r="M103" i="4" s="1"/>
  <c r="R103" i="4" s="1"/>
  <c r="Q103" i="4"/>
  <c r="N86" i="4"/>
  <c r="M86" i="4" s="1"/>
  <c r="R86" i="4" s="1"/>
  <c r="J86" i="4"/>
  <c r="Q86" i="4"/>
  <c r="O76" i="4"/>
  <c r="P76" i="4" s="1"/>
  <c r="G66" i="4"/>
  <c r="J66" i="4"/>
  <c r="O66" i="4" s="1"/>
  <c r="P66" i="4"/>
  <c r="L66" i="4"/>
  <c r="N55" i="4"/>
  <c r="M55" i="4" s="1"/>
  <c r="R55" i="4" s="1"/>
  <c r="P47" i="4"/>
  <c r="G47" i="4"/>
  <c r="H47" i="4"/>
  <c r="L47" i="4" s="1"/>
  <c r="G45" i="4"/>
  <c r="N45" i="4" s="1"/>
  <c r="M45" i="4" s="1"/>
  <c r="R45" i="4" s="1"/>
  <c r="J45" i="4"/>
  <c r="I45" i="4"/>
  <c r="K45" i="4" s="1"/>
  <c r="O45" i="4" s="1"/>
  <c r="P45" i="4" s="1"/>
  <c r="N151" i="4"/>
  <c r="M151" i="4" s="1"/>
  <c r="R151" i="4" s="1"/>
  <c r="O147" i="4"/>
  <c r="P147" i="4" s="1"/>
  <c r="O143" i="4"/>
  <c r="P143" i="4" s="1"/>
  <c r="O137" i="4"/>
  <c r="P137" i="4" s="1"/>
  <c r="O131" i="4"/>
  <c r="O125" i="4"/>
  <c r="O119" i="4"/>
  <c r="Q118" i="4"/>
  <c r="G118" i="4"/>
  <c r="N118" i="4" s="1"/>
  <c r="M118" i="4" s="1"/>
  <c r="R118" i="4" s="1"/>
  <c r="P103" i="4"/>
  <c r="N94" i="4"/>
  <c r="M94" i="4" s="1"/>
  <c r="R94" i="4" s="1"/>
  <c r="L143" i="4"/>
  <c r="N143" i="4" s="1"/>
  <c r="M143" i="4" s="1"/>
  <c r="R143" i="4" s="1"/>
  <c r="L137" i="4"/>
  <c r="N137" i="4" s="1"/>
  <c r="M137" i="4" s="1"/>
  <c r="R137" i="4" s="1"/>
  <c r="L131" i="4"/>
  <c r="N131" i="4" s="1"/>
  <c r="M131" i="4" s="1"/>
  <c r="R131" i="4" s="1"/>
  <c r="L125" i="4"/>
  <c r="N125" i="4" s="1"/>
  <c r="M125" i="4" s="1"/>
  <c r="R125" i="4" s="1"/>
  <c r="L119" i="4"/>
  <c r="N119" i="4" s="1"/>
  <c r="M119" i="4" s="1"/>
  <c r="R119" i="4" s="1"/>
  <c r="G109" i="4"/>
  <c r="N109" i="4" s="1"/>
  <c r="M109" i="4" s="1"/>
  <c r="R109" i="4" s="1"/>
  <c r="J109" i="4"/>
  <c r="G89" i="4"/>
  <c r="N89" i="4" s="1"/>
  <c r="M89" i="4" s="1"/>
  <c r="R89" i="4" s="1"/>
  <c r="I89" i="4"/>
  <c r="K89" i="4" s="1"/>
  <c r="O89" i="4" s="1"/>
  <c r="P89" i="4" s="1"/>
  <c r="J89" i="4"/>
  <c r="H50" i="4"/>
  <c r="L50" i="4" s="1"/>
  <c r="J50" i="4"/>
  <c r="O50" i="4" s="1"/>
  <c r="P50" i="4" s="1"/>
  <c r="G50" i="4"/>
  <c r="Q47" i="4"/>
  <c r="P41" i="4"/>
  <c r="I41" i="4"/>
  <c r="K41" i="4" s="1"/>
  <c r="O41" i="4" s="1"/>
  <c r="L41" i="4"/>
  <c r="N41" i="4" s="1"/>
  <c r="M41" i="4" s="1"/>
  <c r="G99" i="4"/>
  <c r="N99" i="4"/>
  <c r="M99" i="4" s="1"/>
  <c r="R99" i="4" s="1"/>
  <c r="G75" i="4"/>
  <c r="N75" i="4" s="1"/>
  <c r="J75" i="4"/>
  <c r="I75" i="4"/>
  <c r="K75" i="4" s="1"/>
  <c r="O75" i="4" s="1"/>
  <c r="P75" i="4" s="1"/>
  <c r="G54" i="4"/>
  <c r="J54" i="4"/>
  <c r="O54" i="4" s="1"/>
  <c r="P54" i="4" s="1"/>
  <c r="G39" i="4"/>
  <c r="N39" i="4" s="1"/>
  <c r="M39" i="4" s="1"/>
  <c r="J39" i="4"/>
  <c r="I39" i="4"/>
  <c r="K39" i="4" s="1"/>
  <c r="H38" i="4"/>
  <c r="L38" i="4" s="1"/>
  <c r="J38" i="4"/>
  <c r="N19" i="4"/>
  <c r="M19" i="4" s="1"/>
  <c r="O88" i="4"/>
  <c r="P88" i="4" s="1"/>
  <c r="G84" i="4"/>
  <c r="N84" i="4" s="1"/>
  <c r="M84" i="4" s="1"/>
  <c r="R84" i="4" s="1"/>
  <c r="J84" i="4"/>
  <c r="N74" i="4"/>
  <c r="M74" i="4" s="1"/>
  <c r="R74" i="4" s="1"/>
  <c r="J74" i="4"/>
  <c r="O74" i="4" s="1"/>
  <c r="P74" i="4" s="1"/>
  <c r="O67" i="4"/>
  <c r="P67" i="4" s="1"/>
  <c r="N53" i="4"/>
  <c r="M53" i="4" s="1"/>
  <c r="R53" i="4" s="1"/>
  <c r="G36" i="4"/>
  <c r="N36" i="4" s="1"/>
  <c r="M36" i="4" s="1"/>
  <c r="R36" i="4" s="1"/>
  <c r="J36" i="4"/>
  <c r="O36" i="4" s="1"/>
  <c r="P36" i="4" s="1"/>
  <c r="N35" i="4"/>
  <c r="M35" i="4" s="1"/>
  <c r="R35" i="4" s="1"/>
  <c r="P35" i="4"/>
  <c r="O84" i="4"/>
  <c r="P84" i="4" s="1"/>
  <c r="G72" i="4"/>
  <c r="N72" i="4" s="1"/>
  <c r="M72" i="4" s="1"/>
  <c r="R72" i="4" s="1"/>
  <c r="J72" i="4"/>
  <c r="O72" i="4" s="1"/>
  <c r="P72" i="4" s="1"/>
  <c r="N62" i="4"/>
  <c r="M62" i="4" s="1"/>
  <c r="R62" i="4" s="1"/>
  <c r="J62" i="4"/>
  <c r="O62" i="4" s="1"/>
  <c r="P62" i="4" s="1"/>
  <c r="N54" i="4"/>
  <c r="M54" i="4" s="1"/>
  <c r="R54" i="4" s="1"/>
  <c r="O53" i="4"/>
  <c r="P53" i="4" s="1"/>
  <c r="O39" i="4"/>
  <c r="P39" i="4" s="1"/>
  <c r="P38" i="4"/>
  <c r="Q36" i="4"/>
  <c r="O35" i="4"/>
  <c r="G33" i="4"/>
  <c r="I33" i="4"/>
  <c r="K33" i="4" s="1"/>
  <c r="O33" i="4" s="1"/>
  <c r="P33" i="4" s="1"/>
  <c r="J33" i="4"/>
  <c r="H33" i="4"/>
  <c r="L33" i="4" s="1"/>
  <c r="H32" i="4"/>
  <c r="L32" i="4" s="1"/>
  <c r="N29" i="4"/>
  <c r="M29" i="4" s="1"/>
  <c r="J29" i="4"/>
  <c r="O29" i="4"/>
  <c r="P29" i="4" s="1"/>
  <c r="N17" i="4"/>
  <c r="M17" i="4" s="1"/>
  <c r="Q17" i="4"/>
  <c r="G27" i="4"/>
  <c r="N27" i="4" s="1"/>
  <c r="I27" i="4"/>
  <c r="K27" i="4" s="1"/>
  <c r="O27" i="4" s="1"/>
  <c r="P27" i="4" s="1"/>
  <c r="J27" i="4"/>
  <c r="G18" i="4"/>
  <c r="N18" i="4" s="1"/>
  <c r="I18" i="4"/>
  <c r="K18" i="4" s="1"/>
  <c r="O18" i="4" s="1"/>
  <c r="P18" i="4" s="1"/>
  <c r="J18" i="4"/>
  <c r="L356" i="3"/>
  <c r="M356" i="3" s="1"/>
  <c r="N356" i="3" s="1"/>
  <c r="R356" i="3" s="1"/>
  <c r="M365" i="3"/>
  <c r="N365" i="3" s="1"/>
  <c r="R365" i="3" s="1"/>
  <c r="M350" i="3"/>
  <c r="N350" i="3" s="1"/>
  <c r="R350" i="3" s="1"/>
  <c r="L532" i="3"/>
  <c r="M532" i="3" s="1"/>
  <c r="N532" i="3" s="1"/>
  <c r="R532" i="3" s="1"/>
  <c r="M511" i="3"/>
  <c r="N511" i="3" s="1"/>
  <c r="R511" i="3" s="1"/>
  <c r="M538" i="3"/>
  <c r="N538" i="3" s="1"/>
  <c r="R538" i="3" s="1"/>
  <c r="M544" i="3"/>
  <c r="N544" i="3" s="1"/>
  <c r="R544" i="3" s="1"/>
  <c r="M332" i="3"/>
  <c r="N332" i="3" s="1"/>
  <c r="R332" i="3" s="1"/>
  <c r="M329" i="3"/>
  <c r="N329" i="3" s="1"/>
  <c r="U329" i="3" s="1"/>
  <c r="Q329" i="3" s="1"/>
  <c r="M526" i="3"/>
  <c r="N526" i="3" s="1"/>
  <c r="R526" i="3" s="1"/>
  <c r="M173" i="3"/>
  <c r="N173" i="3" s="1"/>
  <c r="R173" i="3" s="1"/>
  <c r="M430" i="3"/>
  <c r="M517" i="3"/>
  <c r="N517" i="3" s="1"/>
  <c r="R517" i="3" s="1"/>
  <c r="M386" i="3"/>
  <c r="N386" i="3" s="1"/>
  <c r="R386" i="3" s="1"/>
  <c r="M122" i="3"/>
  <c r="N122" i="3" s="1"/>
  <c r="R122" i="3" s="1"/>
  <c r="M580" i="3"/>
  <c r="N580" i="3" s="1"/>
  <c r="R580" i="3" s="1"/>
  <c r="M568" i="3"/>
  <c r="N568" i="3" s="1"/>
  <c r="R568" i="3" s="1"/>
  <c r="M556" i="3"/>
  <c r="N556" i="3" s="1"/>
  <c r="R556" i="3" s="1"/>
  <c r="M469" i="3"/>
  <c r="N469" i="3" s="1"/>
  <c r="R469" i="3" s="1"/>
  <c r="M395" i="3"/>
  <c r="N395" i="3" s="1"/>
  <c r="R395" i="3" s="1"/>
  <c r="M520" i="3"/>
  <c r="N520" i="3" s="1"/>
  <c r="R520" i="3" s="1"/>
  <c r="M131" i="3"/>
  <c r="N131" i="3" s="1"/>
  <c r="R131" i="3" s="1"/>
  <c r="M505" i="3"/>
  <c r="N505" i="3" s="1"/>
  <c r="R505" i="3" s="1"/>
  <c r="M374" i="3"/>
  <c r="N374" i="3" s="1"/>
  <c r="R374" i="3" s="1"/>
  <c r="M341" i="3"/>
  <c r="N341" i="3" s="1"/>
  <c r="R341" i="3" s="1"/>
  <c r="J576" i="3"/>
  <c r="O576" i="3" s="1"/>
  <c r="P576" i="3" s="1"/>
  <c r="G513" i="3"/>
  <c r="H513" i="3"/>
  <c r="L513" i="3" s="1"/>
  <c r="I513" i="3"/>
  <c r="L362" i="3"/>
  <c r="M362" i="3" s="1"/>
  <c r="N362" i="3" s="1"/>
  <c r="R362" i="3" s="1"/>
  <c r="K578" i="3"/>
  <c r="J578" i="3" s="1"/>
  <c r="O578" i="3" s="1"/>
  <c r="P578" i="3" s="1"/>
  <c r="I578" i="3"/>
  <c r="H578" i="3"/>
  <c r="L578" i="3" s="1"/>
  <c r="M571" i="3"/>
  <c r="N571" i="3" s="1"/>
  <c r="R571" i="3" s="1"/>
  <c r="G570" i="3"/>
  <c r="H570" i="3"/>
  <c r="L570" i="3" s="1"/>
  <c r="M570" i="3" s="1"/>
  <c r="N570" i="3" s="1"/>
  <c r="R570" i="3" s="1"/>
  <c r="O570" i="3"/>
  <c r="P570" i="3" s="1"/>
  <c r="M559" i="3"/>
  <c r="N559" i="3" s="1"/>
  <c r="R559" i="3" s="1"/>
  <c r="M553" i="3"/>
  <c r="N553" i="3" s="1"/>
  <c r="R553" i="3" s="1"/>
  <c r="L497" i="3"/>
  <c r="M497" i="3" s="1"/>
  <c r="N497" i="3" s="1"/>
  <c r="R497" i="3" s="1"/>
  <c r="L401" i="3"/>
  <c r="M401" i="3" s="1"/>
  <c r="N401" i="3" s="1"/>
  <c r="R401" i="3" s="1"/>
  <c r="K548" i="3"/>
  <c r="J548" i="3" s="1"/>
  <c r="O548" i="3" s="1"/>
  <c r="P548" i="3" s="1"/>
  <c r="I548" i="3"/>
  <c r="H548" i="3"/>
  <c r="L272" i="3"/>
  <c r="M272" i="3" s="1"/>
  <c r="N272" i="3" s="1"/>
  <c r="R272" i="3" s="1"/>
  <c r="L470" i="3"/>
  <c r="M470" i="3" s="1"/>
  <c r="N470" i="3" s="1"/>
  <c r="R470" i="3" s="1"/>
  <c r="M550" i="3"/>
  <c r="N550" i="3" s="1"/>
  <c r="R550" i="3" s="1"/>
  <c r="G531" i="3"/>
  <c r="H531" i="3"/>
  <c r="L531" i="3" s="1"/>
  <c r="I531" i="3"/>
  <c r="K531" i="3"/>
  <c r="J531" i="3" s="1"/>
  <c r="O531" i="3" s="1"/>
  <c r="P531" i="3" s="1"/>
  <c r="G525" i="3"/>
  <c r="H525" i="3"/>
  <c r="L525" i="3" s="1"/>
  <c r="I525" i="3"/>
  <c r="K525" i="3"/>
  <c r="J525" i="3"/>
  <c r="O525" i="3" s="1"/>
  <c r="P525" i="3" s="1"/>
  <c r="G522" i="3"/>
  <c r="H522" i="3"/>
  <c r="L522" i="3" s="1"/>
  <c r="I522" i="3"/>
  <c r="K522" i="3"/>
  <c r="J522" i="3" s="1"/>
  <c r="O522" i="3" s="1"/>
  <c r="P522" i="3" s="1"/>
  <c r="K524" i="3"/>
  <c r="I524" i="3"/>
  <c r="J524" i="3"/>
  <c r="O524" i="3"/>
  <c r="P524" i="3"/>
  <c r="H524" i="3"/>
  <c r="L524" i="3" s="1"/>
  <c r="G516" i="3"/>
  <c r="H516" i="3"/>
  <c r="L516" i="3" s="1"/>
  <c r="M516" i="3" s="1"/>
  <c r="N516" i="3" s="1"/>
  <c r="R516" i="3" s="1"/>
  <c r="I516" i="3"/>
  <c r="K516" i="3"/>
  <c r="M577" i="3"/>
  <c r="N577" i="3" s="1"/>
  <c r="R577" i="3" s="1"/>
  <c r="G549" i="3"/>
  <c r="H549" i="3"/>
  <c r="L549" i="3" s="1"/>
  <c r="M549" i="3" s="1"/>
  <c r="N549" i="3" s="1"/>
  <c r="R549" i="3" s="1"/>
  <c r="I549" i="3"/>
  <c r="K549" i="3"/>
  <c r="J549" i="3" s="1"/>
  <c r="O549" i="3" s="1"/>
  <c r="P549" i="3" s="1"/>
  <c r="K536" i="3"/>
  <c r="J536" i="3" s="1"/>
  <c r="O536" i="3" s="1"/>
  <c r="P536" i="3" s="1"/>
  <c r="I536" i="3"/>
  <c r="G536" i="3"/>
  <c r="H536" i="3"/>
  <c r="L536" i="3" s="1"/>
  <c r="L179" i="3"/>
  <c r="M179" i="3" s="1"/>
  <c r="N179" i="3" s="1"/>
  <c r="R179" i="3" s="1"/>
  <c r="M562" i="3"/>
  <c r="N562" i="3" s="1"/>
  <c r="R562" i="3" s="1"/>
  <c r="M541" i="3"/>
  <c r="N541" i="3" s="1"/>
  <c r="R541" i="3" s="1"/>
  <c r="M140" i="3"/>
  <c r="N140" i="3" s="1"/>
  <c r="R140" i="3" s="1"/>
  <c r="K515" i="3"/>
  <c r="J515" i="3" s="1"/>
  <c r="O515" i="3" s="1"/>
  <c r="P515" i="3" s="1"/>
  <c r="I515" i="3"/>
  <c r="G515" i="3"/>
  <c r="H515" i="3"/>
  <c r="L515" i="3" s="1"/>
  <c r="M515" i="3" s="1"/>
  <c r="N515" i="3" s="1"/>
  <c r="R515" i="3" s="1"/>
  <c r="G567" i="3"/>
  <c r="H567" i="3"/>
  <c r="L567" i="3" s="1"/>
  <c r="I567" i="3"/>
  <c r="J567" i="3"/>
  <c r="O567" i="3" s="1"/>
  <c r="P567" i="3"/>
  <c r="M368" i="3"/>
  <c r="N368" i="3" s="1"/>
  <c r="R368" i="3" s="1"/>
  <c r="G579" i="3"/>
  <c r="H579" i="3"/>
  <c r="L579" i="3" s="1"/>
  <c r="I579" i="3"/>
  <c r="J579" i="3"/>
  <c r="O579" i="3"/>
  <c r="P579" i="3"/>
  <c r="K572" i="3"/>
  <c r="J572" i="3" s="1"/>
  <c r="O572" i="3" s="1"/>
  <c r="P572" i="3" s="1"/>
  <c r="L572" i="3"/>
  <c r="M572" i="3" s="1"/>
  <c r="N572" i="3" s="1"/>
  <c r="R572" i="3" s="1"/>
  <c r="I572" i="3"/>
  <c r="M565" i="3"/>
  <c r="N565" i="3" s="1"/>
  <c r="R565" i="3" s="1"/>
  <c r="G564" i="3"/>
  <c r="H564" i="3"/>
  <c r="L564" i="3" s="1"/>
  <c r="O564" i="3"/>
  <c r="P564" i="3"/>
  <c r="M529" i="3"/>
  <c r="N529" i="3" s="1"/>
  <c r="R529" i="3" s="1"/>
  <c r="L161" i="3"/>
  <c r="M161" i="3" s="1"/>
  <c r="N161" i="3" s="1"/>
  <c r="R161" i="3" s="1"/>
  <c r="G576" i="3"/>
  <c r="H576" i="3"/>
  <c r="L576" i="3" s="1"/>
  <c r="M576" i="3" s="1"/>
  <c r="N576" i="3" s="1"/>
  <c r="R576" i="3" s="1"/>
  <c r="K576" i="3"/>
  <c r="G573" i="3"/>
  <c r="H573" i="3"/>
  <c r="L573" i="3" s="1"/>
  <c r="I573" i="3"/>
  <c r="J573" i="3"/>
  <c r="O573" i="3" s="1"/>
  <c r="P573" i="3" s="1"/>
  <c r="K566" i="3"/>
  <c r="L566" i="3"/>
  <c r="I566" i="3"/>
  <c r="J566" i="3"/>
  <c r="O566" i="3"/>
  <c r="P566" i="3" s="1"/>
  <c r="M574" i="3"/>
  <c r="N574" i="3" s="1"/>
  <c r="R574" i="3" s="1"/>
  <c r="P574" i="3"/>
  <c r="G537" i="3"/>
  <c r="H537" i="3"/>
  <c r="L537" i="3" s="1"/>
  <c r="I537" i="3"/>
  <c r="K537" i="3"/>
  <c r="J537" i="3"/>
  <c r="O537" i="3" s="1"/>
  <c r="P537" i="3" s="1"/>
  <c r="G524" i="3"/>
  <c r="J516" i="3"/>
  <c r="O516" i="3" s="1"/>
  <c r="P516" i="3" s="1"/>
  <c r="K513" i="3"/>
  <c r="J513" i="3" s="1"/>
  <c r="O513" i="3" s="1"/>
  <c r="P513" i="3" s="1"/>
  <c r="L448" i="3"/>
  <c r="M448" i="3" s="1"/>
  <c r="N448" i="3" s="1"/>
  <c r="R448" i="3" s="1"/>
  <c r="I576" i="3"/>
  <c r="K573" i="3"/>
  <c r="K570" i="3"/>
  <c r="J570" i="3" s="1"/>
  <c r="G566" i="3"/>
  <c r="K560" i="3"/>
  <c r="L560" i="3"/>
  <c r="M560" i="3" s="1"/>
  <c r="N560" i="3" s="1"/>
  <c r="R560" i="3" s="1"/>
  <c r="I560" i="3"/>
  <c r="J560" i="3"/>
  <c r="O560" i="3"/>
  <c r="P560" i="3" s="1"/>
  <c r="G543" i="3"/>
  <c r="H543" i="3"/>
  <c r="L543" i="3" s="1"/>
  <c r="I543" i="3"/>
  <c r="K543" i="3"/>
  <c r="J543" i="3" s="1"/>
  <c r="O543" i="3" s="1"/>
  <c r="P543" i="3" s="1"/>
  <c r="P540" i="3"/>
  <c r="M76" i="3"/>
  <c r="N76" i="3" s="1"/>
  <c r="R76" i="3" s="1"/>
  <c r="M488" i="3"/>
  <c r="N488" i="3" s="1"/>
  <c r="R488" i="3" s="1"/>
  <c r="M389" i="3"/>
  <c r="N389" i="3" s="1"/>
  <c r="R389" i="3" s="1"/>
  <c r="M359" i="3"/>
  <c r="N359" i="3" s="1"/>
  <c r="R359" i="3" s="1"/>
  <c r="G555" i="3"/>
  <c r="H555" i="3"/>
  <c r="L555" i="3" s="1"/>
  <c r="I555" i="3"/>
  <c r="J555" i="3"/>
  <c r="O555" i="3" s="1"/>
  <c r="P555" i="3" s="1"/>
  <c r="K542" i="3"/>
  <c r="J542" i="3" s="1"/>
  <c r="O542" i="3" s="1"/>
  <c r="P542" i="3" s="1"/>
  <c r="L542" i="3"/>
  <c r="M542" i="3" s="1"/>
  <c r="N542" i="3" s="1"/>
  <c r="R542" i="3" s="1"/>
  <c r="I542" i="3"/>
  <c r="K530" i="3"/>
  <c r="L530" i="3"/>
  <c r="M530" i="3" s="1"/>
  <c r="N530" i="3" s="1"/>
  <c r="R530" i="3" s="1"/>
  <c r="I530" i="3"/>
  <c r="J530" i="3"/>
  <c r="O530" i="3" s="1"/>
  <c r="P530" i="3" s="1"/>
  <c r="K518" i="3"/>
  <c r="L518" i="3"/>
  <c r="G518" i="3"/>
  <c r="I518" i="3"/>
  <c r="J518" i="3"/>
  <c r="O518" i="3" s="1"/>
  <c r="P518" i="3" s="1"/>
  <c r="G558" i="3"/>
  <c r="H558" i="3"/>
  <c r="L558" i="3" s="1"/>
  <c r="O558" i="3"/>
  <c r="P558" i="3" s="1"/>
  <c r="K554" i="3"/>
  <c r="J554" i="3" s="1"/>
  <c r="O554" i="3" s="1"/>
  <c r="P554" i="3" s="1"/>
  <c r="L554" i="3"/>
  <c r="M554" i="3" s="1"/>
  <c r="N554" i="3" s="1"/>
  <c r="R554" i="3" s="1"/>
  <c r="I554" i="3"/>
  <c r="L380" i="3"/>
  <c r="M380" i="3" s="1"/>
  <c r="N380" i="3" s="1"/>
  <c r="R380" i="3" s="1"/>
  <c r="P556" i="3"/>
  <c r="M535" i="3"/>
  <c r="N535" i="3" s="1"/>
  <c r="R535" i="3" s="1"/>
  <c r="M514" i="3"/>
  <c r="N514" i="3" s="1"/>
  <c r="R514" i="3" s="1"/>
  <c r="G561" i="3"/>
  <c r="H561" i="3"/>
  <c r="L561" i="3" s="1"/>
  <c r="I561" i="3"/>
  <c r="J561" i="3"/>
  <c r="O561" i="3" s="1"/>
  <c r="P561" i="3" s="1"/>
  <c r="M547" i="3"/>
  <c r="N547" i="3" s="1"/>
  <c r="R547" i="3" s="1"/>
  <c r="M523" i="3"/>
  <c r="N523" i="3" s="1"/>
  <c r="R523" i="3" s="1"/>
  <c r="G519" i="3"/>
  <c r="H519" i="3"/>
  <c r="L519" i="3" s="1"/>
  <c r="I519" i="3"/>
  <c r="K519" i="3"/>
  <c r="J519" i="3" s="1"/>
  <c r="O519" i="3" s="1"/>
  <c r="P519" i="3" s="1"/>
  <c r="M146" i="3"/>
  <c r="N146" i="3" s="1"/>
  <c r="R146" i="3" s="1"/>
  <c r="G581" i="3"/>
  <c r="G575" i="3"/>
  <c r="G569" i="3"/>
  <c r="G563" i="3"/>
  <c r="G557" i="3"/>
  <c r="G551" i="3"/>
  <c r="P547" i="3"/>
  <c r="G545" i="3"/>
  <c r="G539" i="3"/>
  <c r="G533" i="3"/>
  <c r="G552" i="3"/>
  <c r="H552" i="3"/>
  <c r="L552" i="3" s="1"/>
  <c r="G546" i="3"/>
  <c r="H546" i="3"/>
  <c r="L546" i="3" s="1"/>
  <c r="G534" i="3"/>
  <c r="H534" i="3"/>
  <c r="L534" i="3" s="1"/>
  <c r="P546" i="3"/>
  <c r="G540" i="3"/>
  <c r="H540" i="3"/>
  <c r="L540" i="3" s="1"/>
  <c r="G528" i="3"/>
  <c r="H528" i="3"/>
  <c r="L528" i="3" s="1"/>
  <c r="K521" i="3"/>
  <c r="J521" i="3" s="1"/>
  <c r="O521" i="3" s="1"/>
  <c r="P521" i="3" s="1"/>
  <c r="L521" i="3"/>
  <c r="M521" i="3" s="1"/>
  <c r="N521" i="3" s="1"/>
  <c r="R521" i="3" s="1"/>
  <c r="K512" i="3"/>
  <c r="J512" i="3" s="1"/>
  <c r="O512" i="3" s="1"/>
  <c r="P512" i="3" s="1"/>
  <c r="L512" i="3"/>
  <c r="M512" i="3" s="1"/>
  <c r="N512" i="3" s="1"/>
  <c r="R512" i="3" s="1"/>
  <c r="K581" i="3"/>
  <c r="J581" i="3" s="1"/>
  <c r="O581" i="3" s="1"/>
  <c r="P581" i="3" s="1"/>
  <c r="L581" i="3"/>
  <c r="K575" i="3"/>
  <c r="J575" i="3" s="1"/>
  <c r="O575" i="3" s="1"/>
  <c r="P575" i="3" s="1"/>
  <c r="L575" i="3"/>
  <c r="K569" i="3"/>
  <c r="J569" i="3" s="1"/>
  <c r="O569" i="3" s="1"/>
  <c r="P569" i="3" s="1"/>
  <c r="L569" i="3"/>
  <c r="K563" i="3"/>
  <c r="J563" i="3" s="1"/>
  <c r="O563" i="3" s="1"/>
  <c r="P563" i="3" s="1"/>
  <c r="L563" i="3"/>
  <c r="K557" i="3"/>
  <c r="J557" i="3" s="1"/>
  <c r="O557" i="3" s="1"/>
  <c r="P557" i="3" s="1"/>
  <c r="L557" i="3"/>
  <c r="O552" i="3"/>
  <c r="P552" i="3" s="1"/>
  <c r="K551" i="3"/>
  <c r="J551" i="3" s="1"/>
  <c r="O551" i="3" s="1"/>
  <c r="P551" i="3" s="1"/>
  <c r="L551" i="3"/>
  <c r="O546" i="3"/>
  <c r="K545" i="3"/>
  <c r="J545" i="3" s="1"/>
  <c r="O545" i="3" s="1"/>
  <c r="P545" i="3" s="1"/>
  <c r="L545" i="3"/>
  <c r="O540" i="3"/>
  <c r="K539" i="3"/>
  <c r="J539" i="3" s="1"/>
  <c r="O539" i="3" s="1"/>
  <c r="P539" i="3" s="1"/>
  <c r="L539" i="3"/>
  <c r="O534" i="3"/>
  <c r="P534" i="3" s="1"/>
  <c r="K533" i="3"/>
  <c r="J533" i="3" s="1"/>
  <c r="O533" i="3" s="1"/>
  <c r="P533" i="3" s="1"/>
  <c r="L533" i="3"/>
  <c r="O528" i="3"/>
  <c r="P528" i="3" s="1"/>
  <c r="K527" i="3"/>
  <c r="J527" i="3" s="1"/>
  <c r="O527" i="3" s="1"/>
  <c r="P527" i="3" s="1"/>
  <c r="L527" i="3"/>
  <c r="M527" i="3" s="1"/>
  <c r="N527" i="3" s="1"/>
  <c r="R527" i="3" s="1"/>
  <c r="M472" i="3"/>
  <c r="L46" i="3"/>
  <c r="M46" i="3" s="1"/>
  <c r="N46" i="3" s="1"/>
  <c r="R46" i="3" s="1"/>
  <c r="H510" i="3"/>
  <c r="L510" i="3" s="1"/>
  <c r="I510" i="3"/>
  <c r="J510" i="3"/>
  <c r="O510" i="3" s="1"/>
  <c r="P510" i="3" s="1"/>
  <c r="G492" i="3"/>
  <c r="H492" i="3"/>
  <c r="L492" i="3" s="1"/>
  <c r="M492" i="3" s="1"/>
  <c r="N492" i="3" s="1"/>
  <c r="R492" i="3" s="1"/>
  <c r="K492" i="3"/>
  <c r="J492" i="3" s="1"/>
  <c r="K486" i="3"/>
  <c r="J486" i="3" s="1"/>
  <c r="G486" i="3"/>
  <c r="H486" i="3"/>
  <c r="L486" i="3" s="1"/>
  <c r="O486" i="3"/>
  <c r="P486" i="3" s="1"/>
  <c r="I486" i="3"/>
  <c r="H483" i="3"/>
  <c r="L483" i="3" s="1"/>
  <c r="K483" i="3"/>
  <c r="J483" i="3" s="1"/>
  <c r="O483" i="3" s="1"/>
  <c r="P483" i="3" s="1"/>
  <c r="G483" i="3"/>
  <c r="I483" i="3"/>
  <c r="G479" i="3"/>
  <c r="H479" i="3"/>
  <c r="L479" i="3" s="1"/>
  <c r="I479" i="3"/>
  <c r="J479" i="3"/>
  <c r="O479" i="3"/>
  <c r="P479" i="3" s="1"/>
  <c r="J476" i="3"/>
  <c r="O476" i="3" s="1"/>
  <c r="P476" i="3" s="1"/>
  <c r="K476" i="3"/>
  <c r="H476" i="3"/>
  <c r="L476" i="3" s="1"/>
  <c r="I476" i="3"/>
  <c r="K452" i="3"/>
  <c r="J452" i="3" s="1"/>
  <c r="O452" i="3" s="1"/>
  <c r="P452" i="3" s="1"/>
  <c r="H452" i="3"/>
  <c r="L452" i="3" s="1"/>
  <c r="I452" i="3"/>
  <c r="G444" i="3"/>
  <c r="H444" i="3"/>
  <c r="L444" i="3" s="1"/>
  <c r="K438" i="3"/>
  <c r="J438" i="3" s="1"/>
  <c r="O438" i="3" s="1"/>
  <c r="P438" i="3"/>
  <c r="K464" i="3"/>
  <c r="J464" i="3" s="1"/>
  <c r="O464" i="3" s="1"/>
  <c r="P464" i="3" s="1"/>
  <c r="H464" i="3"/>
  <c r="L464" i="3" s="1"/>
  <c r="I464" i="3"/>
  <c r="I442" i="3"/>
  <c r="K442" i="3"/>
  <c r="H442" i="3"/>
  <c r="L442" i="3" s="1"/>
  <c r="J442" i="3"/>
  <c r="O442" i="3"/>
  <c r="P442" i="3" s="1"/>
  <c r="G442" i="3"/>
  <c r="I418" i="3"/>
  <c r="K418" i="3"/>
  <c r="J418" i="3" s="1"/>
  <c r="O418" i="3" s="1"/>
  <c r="P418" i="3" s="1"/>
  <c r="G418" i="3"/>
  <c r="H418" i="3"/>
  <c r="L418" i="3" s="1"/>
  <c r="M418" i="3" s="1"/>
  <c r="N418" i="3" s="1"/>
  <c r="R418" i="3" s="1"/>
  <c r="K348" i="3"/>
  <c r="J348" i="3" s="1"/>
  <c r="G348" i="3"/>
  <c r="H348" i="3"/>
  <c r="L348" i="3" s="1"/>
  <c r="I348" i="3"/>
  <c r="O348" i="3"/>
  <c r="P348" i="3" s="1"/>
  <c r="K333" i="3"/>
  <c r="J333" i="3" s="1"/>
  <c r="O333" i="3" s="1"/>
  <c r="H333" i="3"/>
  <c r="L333" i="3" s="1"/>
  <c r="M333" i="3" s="1"/>
  <c r="N333" i="3" s="1"/>
  <c r="R333" i="3" s="1"/>
  <c r="P333" i="3"/>
  <c r="G333" i="3"/>
  <c r="I333" i="3"/>
  <c r="M152" i="3"/>
  <c r="N152" i="3" s="1"/>
  <c r="R152" i="3" s="1"/>
  <c r="I493" i="3"/>
  <c r="H493" i="3"/>
  <c r="L493" i="3" s="1"/>
  <c r="K428" i="3"/>
  <c r="J428" i="3" s="1"/>
  <c r="O428" i="3" s="1"/>
  <c r="P428" i="3" s="1"/>
  <c r="H428" i="3"/>
  <c r="L428" i="3" s="1"/>
  <c r="M428" i="3" s="1"/>
  <c r="N428" i="3" s="1"/>
  <c r="R428" i="3" s="1"/>
  <c r="G428" i="3"/>
  <c r="I428" i="3"/>
  <c r="L167" i="3"/>
  <c r="M167" i="3" s="1"/>
  <c r="N167" i="3" s="1"/>
  <c r="R167" i="3" s="1"/>
  <c r="L155" i="3"/>
  <c r="M155" i="3" s="1"/>
  <c r="N155" i="3" s="1"/>
  <c r="R155" i="3" s="1"/>
  <c r="I477" i="3"/>
  <c r="K477" i="3"/>
  <c r="J477" i="3" s="1"/>
  <c r="O477" i="3" s="1"/>
  <c r="P477" i="3" s="1"/>
  <c r="G477" i="3"/>
  <c r="K363" i="3"/>
  <c r="J363" i="3" s="1"/>
  <c r="O363" i="3" s="1"/>
  <c r="H363" i="3"/>
  <c r="L363" i="3" s="1"/>
  <c r="G363" i="3"/>
  <c r="I363" i="3"/>
  <c r="I487" i="3"/>
  <c r="H487" i="3"/>
  <c r="L487" i="3" s="1"/>
  <c r="G487" i="3"/>
  <c r="J487" i="3"/>
  <c r="O487" i="3" s="1"/>
  <c r="I484" i="3"/>
  <c r="K484" i="3"/>
  <c r="J484" i="3" s="1"/>
  <c r="G484" i="3"/>
  <c r="H484" i="3"/>
  <c r="L484" i="3" s="1"/>
  <c r="K462" i="3"/>
  <c r="J462" i="3" s="1"/>
  <c r="O462" i="3" s="1"/>
  <c r="P462" i="3" s="1"/>
  <c r="G462" i="3"/>
  <c r="H462" i="3"/>
  <c r="L462" i="3" s="1"/>
  <c r="O453" i="3"/>
  <c r="P453" i="3" s="1"/>
  <c r="I453" i="3"/>
  <c r="J453" i="3"/>
  <c r="K453" i="3"/>
  <c r="G453" i="3"/>
  <c r="H453" i="3"/>
  <c r="L453" i="3" s="1"/>
  <c r="O426" i="3"/>
  <c r="P426" i="3" s="1"/>
  <c r="H426" i="3"/>
  <c r="L426" i="3" s="1"/>
  <c r="I426" i="3"/>
  <c r="J426" i="3"/>
  <c r="K426" i="3"/>
  <c r="K402" i="3"/>
  <c r="L402" i="3"/>
  <c r="M402" i="3" s="1"/>
  <c r="N402" i="3" s="1"/>
  <c r="R402" i="3" s="1"/>
  <c r="G402" i="3"/>
  <c r="J402" i="3"/>
  <c r="O402" i="3" s="1"/>
  <c r="P402" i="3" s="1"/>
  <c r="I402" i="3"/>
  <c r="K381" i="3"/>
  <c r="H381" i="3"/>
  <c r="L381" i="3" s="1"/>
  <c r="M381" i="3" s="1"/>
  <c r="N381" i="3" s="1"/>
  <c r="R381" i="3" s="1"/>
  <c r="I381" i="3"/>
  <c r="G381" i="3"/>
  <c r="J381" i="3"/>
  <c r="O381" i="3" s="1"/>
  <c r="P381" i="3" s="1"/>
  <c r="K336" i="3"/>
  <c r="J336" i="3" s="1"/>
  <c r="O336" i="3" s="1"/>
  <c r="P336" i="3"/>
  <c r="I336" i="3"/>
  <c r="G336" i="3"/>
  <c r="H336" i="3"/>
  <c r="L336" i="3" s="1"/>
  <c r="M336" i="3" s="1"/>
  <c r="N336" i="3" s="1"/>
  <c r="R336" i="3" s="1"/>
  <c r="G325" i="3"/>
  <c r="H325" i="3"/>
  <c r="L325" i="3" s="1"/>
  <c r="P325" i="3"/>
  <c r="I325" i="3"/>
  <c r="I502" i="3"/>
  <c r="L502" i="3"/>
  <c r="M502" i="3" s="1"/>
  <c r="N502" i="3" s="1"/>
  <c r="R502" i="3" s="1"/>
  <c r="O492" i="3"/>
  <c r="P492" i="3" s="1"/>
  <c r="G480" i="3"/>
  <c r="K480" i="3"/>
  <c r="J480" i="3" s="1"/>
  <c r="O480" i="3" s="1"/>
  <c r="P480" i="3" s="1"/>
  <c r="K437" i="3"/>
  <c r="J437" i="3" s="1"/>
  <c r="O437" i="3" s="1"/>
  <c r="P437" i="3" s="1"/>
  <c r="G437" i="3"/>
  <c r="H437" i="3"/>
  <c r="L437" i="3" s="1"/>
  <c r="K405" i="3"/>
  <c r="H405" i="3"/>
  <c r="L405" i="3" s="1"/>
  <c r="I405" i="3"/>
  <c r="J405" i="3"/>
  <c r="O405" i="3"/>
  <c r="P405" i="3" s="1"/>
  <c r="K399" i="3"/>
  <c r="J399" i="3" s="1"/>
  <c r="O399" i="3" s="1"/>
  <c r="P399" i="3" s="1"/>
  <c r="H399" i="3"/>
  <c r="L399" i="3" s="1"/>
  <c r="I399" i="3"/>
  <c r="G399" i="3"/>
  <c r="K357" i="3"/>
  <c r="J357" i="3" s="1"/>
  <c r="O357" i="3" s="1"/>
  <c r="P357" i="3" s="1"/>
  <c r="H357" i="3"/>
  <c r="L357" i="3" s="1"/>
  <c r="G357" i="3"/>
  <c r="I357" i="3"/>
  <c r="M119" i="3"/>
  <c r="N119" i="3" s="1"/>
  <c r="R119" i="3" s="1"/>
  <c r="K508" i="3"/>
  <c r="J508" i="3" s="1"/>
  <c r="O508" i="3" s="1"/>
  <c r="P508" i="3" s="1"/>
  <c r="L508" i="3"/>
  <c r="M508" i="3" s="1"/>
  <c r="N508" i="3" s="1"/>
  <c r="R508" i="3" s="1"/>
  <c r="O489" i="3"/>
  <c r="P489" i="3" s="1"/>
  <c r="H489" i="3"/>
  <c r="I489" i="3"/>
  <c r="K444" i="3"/>
  <c r="J444" i="3" s="1"/>
  <c r="O444" i="3" s="1"/>
  <c r="P444" i="3" s="1"/>
  <c r="G443" i="3"/>
  <c r="H443" i="3"/>
  <c r="L443" i="3" s="1"/>
  <c r="I443" i="3"/>
  <c r="K443" i="3"/>
  <c r="J443" i="3" s="1"/>
  <c r="O443" i="3" s="1"/>
  <c r="P443" i="3" s="1"/>
  <c r="I438" i="3"/>
  <c r="G367" i="3"/>
  <c r="H367" i="3"/>
  <c r="L367" i="3" s="1"/>
  <c r="O367" i="3"/>
  <c r="P367" i="3" s="1"/>
  <c r="K367" i="3"/>
  <c r="I367" i="3"/>
  <c r="J367" i="3"/>
  <c r="M120" i="3"/>
  <c r="N120" i="3" s="1"/>
  <c r="R120" i="3" s="1"/>
  <c r="K510" i="3"/>
  <c r="H503" i="3"/>
  <c r="K503" i="3"/>
  <c r="J503" i="3" s="1"/>
  <c r="O503" i="3" s="1"/>
  <c r="P503" i="3" s="1"/>
  <c r="K501" i="3"/>
  <c r="I478" i="3"/>
  <c r="K478" i="3"/>
  <c r="J478" i="3" s="1"/>
  <c r="O478" i="3" s="1"/>
  <c r="P478" i="3" s="1"/>
  <c r="H478" i="3"/>
  <c r="L478" i="3" s="1"/>
  <c r="G478" i="3"/>
  <c r="M465" i="3"/>
  <c r="N465" i="3" s="1"/>
  <c r="R465" i="3" s="1"/>
  <c r="I465" i="3"/>
  <c r="K465" i="3"/>
  <c r="J465" i="3" s="1"/>
  <c r="O465" i="3" s="1"/>
  <c r="P465" i="3" s="1"/>
  <c r="G456" i="3"/>
  <c r="H456" i="3"/>
  <c r="L456" i="3" s="1"/>
  <c r="M450" i="3"/>
  <c r="N450" i="3" s="1"/>
  <c r="R450" i="3" s="1"/>
  <c r="K450" i="3"/>
  <c r="J450" i="3" s="1"/>
  <c r="O450" i="3" s="1"/>
  <c r="P450" i="3"/>
  <c r="M446" i="3"/>
  <c r="N446" i="3" s="1"/>
  <c r="R446" i="3" s="1"/>
  <c r="H438" i="3"/>
  <c r="L438" i="3" s="1"/>
  <c r="I421" i="3"/>
  <c r="H421" i="3"/>
  <c r="L421" i="3" s="1"/>
  <c r="G421" i="3"/>
  <c r="K421" i="3"/>
  <c r="J421" i="3"/>
  <c r="O421" i="3"/>
  <c r="P421" i="3" s="1"/>
  <c r="G391" i="3"/>
  <c r="H391" i="3"/>
  <c r="L391" i="3" s="1"/>
  <c r="I391" i="3"/>
  <c r="K391" i="3"/>
  <c r="J391" i="3" s="1"/>
  <c r="O391" i="3" s="1"/>
  <c r="P391" i="3" s="1"/>
  <c r="G382" i="3"/>
  <c r="H382" i="3"/>
  <c r="L382" i="3" s="1"/>
  <c r="I382" i="3"/>
  <c r="J382" i="3"/>
  <c r="K382" i="3"/>
  <c r="O382" i="3"/>
  <c r="P382" i="3" s="1"/>
  <c r="G346" i="3"/>
  <c r="H346" i="3"/>
  <c r="L346" i="3" s="1"/>
  <c r="I346" i="3"/>
  <c r="J346" i="3"/>
  <c r="O346" i="3" s="1"/>
  <c r="K346" i="3"/>
  <c r="P346" i="3"/>
  <c r="M323" i="3"/>
  <c r="N323" i="3" s="1"/>
  <c r="R323" i="3" s="1"/>
  <c r="L260" i="3"/>
  <c r="M260" i="3" s="1"/>
  <c r="M252" i="3"/>
  <c r="N252" i="3" s="1"/>
  <c r="R252" i="3" s="1"/>
  <c r="G510" i="3"/>
  <c r="M506" i="3"/>
  <c r="N506" i="3" s="1"/>
  <c r="R506" i="3" s="1"/>
  <c r="J501" i="3"/>
  <c r="O501" i="3" s="1"/>
  <c r="P501" i="3" s="1"/>
  <c r="I492" i="3"/>
  <c r="I490" i="3"/>
  <c r="H490" i="3"/>
  <c r="J490" i="3"/>
  <c r="O490" i="3" s="1"/>
  <c r="P490" i="3" s="1"/>
  <c r="I485" i="3"/>
  <c r="J485" i="3"/>
  <c r="O485" i="3" s="1"/>
  <c r="P485" i="3" s="1"/>
  <c r="G485" i="3"/>
  <c r="H485" i="3"/>
  <c r="L485" i="3" s="1"/>
  <c r="M485" i="3" s="1"/>
  <c r="K479" i="3"/>
  <c r="G476" i="3"/>
  <c r="I463" i="3"/>
  <c r="G463" i="3"/>
  <c r="H463" i="3"/>
  <c r="L463" i="3" s="1"/>
  <c r="O463" i="3"/>
  <c r="P463" i="3" s="1"/>
  <c r="J463" i="3"/>
  <c r="G452" i="3"/>
  <c r="I444" i="3"/>
  <c r="G438" i="3"/>
  <c r="H429" i="3"/>
  <c r="L429" i="3" s="1"/>
  <c r="K429" i="3"/>
  <c r="J429" i="3" s="1"/>
  <c r="O429" i="3" s="1"/>
  <c r="P429" i="3" s="1"/>
  <c r="I429" i="3"/>
  <c r="H417" i="3"/>
  <c r="L417" i="3" s="1"/>
  <c r="K417" i="3"/>
  <c r="J417" i="3" s="1"/>
  <c r="O417" i="3" s="1"/>
  <c r="P417" i="3" s="1"/>
  <c r="G417" i="3"/>
  <c r="G370" i="3"/>
  <c r="H370" i="3"/>
  <c r="L370" i="3" s="1"/>
  <c r="K370" i="3"/>
  <c r="J370" i="3" s="1"/>
  <c r="O370" i="3" s="1"/>
  <c r="P370" i="3" s="1"/>
  <c r="I370" i="3"/>
  <c r="M149" i="3"/>
  <c r="N149" i="3" s="1"/>
  <c r="R149" i="3" s="1"/>
  <c r="I501" i="3"/>
  <c r="P487" i="3"/>
  <c r="G464" i="3"/>
  <c r="I441" i="3"/>
  <c r="K441" i="3"/>
  <c r="J441" i="3" s="1"/>
  <c r="O441" i="3" s="1"/>
  <c r="P441" i="3" s="1"/>
  <c r="G441" i="3"/>
  <c r="H441" i="3"/>
  <c r="L441" i="3" s="1"/>
  <c r="G373" i="3"/>
  <c r="H373" i="3"/>
  <c r="L373" i="3" s="1"/>
  <c r="I373" i="3"/>
  <c r="K373" i="3"/>
  <c r="J373" i="3" s="1"/>
  <c r="O373" i="3" s="1"/>
  <c r="P373" i="3" s="1"/>
  <c r="G361" i="3"/>
  <c r="H361" i="3"/>
  <c r="L361" i="3" s="1"/>
  <c r="I361" i="3"/>
  <c r="K361" i="3"/>
  <c r="J361" i="3" s="1"/>
  <c r="O361" i="3"/>
  <c r="P361" i="3"/>
  <c r="M322" i="3"/>
  <c r="M319" i="3"/>
  <c r="N319" i="3" s="1"/>
  <c r="R319" i="3" s="1"/>
  <c r="L288" i="3"/>
  <c r="M288" i="3" s="1"/>
  <c r="N288" i="3" s="1"/>
  <c r="R288" i="3" s="1"/>
  <c r="K502" i="3"/>
  <c r="H501" i="3"/>
  <c r="L501" i="3" s="1"/>
  <c r="G493" i="3"/>
  <c r="H491" i="3"/>
  <c r="J491" i="3"/>
  <c r="O491" i="3" s="1"/>
  <c r="P491" i="3" s="1"/>
  <c r="K491" i="3"/>
  <c r="I491" i="3"/>
  <c r="O456" i="3"/>
  <c r="P456" i="3" s="1"/>
  <c r="I454" i="3"/>
  <c r="K454" i="3"/>
  <c r="H454" i="3"/>
  <c r="J454" i="3"/>
  <c r="O454" i="3" s="1"/>
  <c r="P454" i="3" s="1"/>
  <c r="L392" i="3"/>
  <c r="M392" i="3" s="1"/>
  <c r="N392" i="3" s="1"/>
  <c r="R392" i="3" s="1"/>
  <c r="L371" i="3"/>
  <c r="M371" i="3" s="1"/>
  <c r="N371" i="3" s="1"/>
  <c r="R371" i="3" s="1"/>
  <c r="P363" i="3"/>
  <c r="G340" i="3"/>
  <c r="H340" i="3"/>
  <c r="L340" i="3" s="1"/>
  <c r="I340" i="3"/>
  <c r="K340" i="3"/>
  <c r="J340" i="3" s="1"/>
  <c r="O340" i="3" s="1"/>
  <c r="P340" i="3" s="1"/>
  <c r="G337" i="3"/>
  <c r="H337" i="3"/>
  <c r="L337" i="3" s="1"/>
  <c r="J337" i="3"/>
  <c r="O337" i="3" s="1"/>
  <c r="I337" i="3"/>
  <c r="K337" i="3"/>
  <c r="P337" i="3"/>
  <c r="G509" i="3"/>
  <c r="H509" i="3"/>
  <c r="L509" i="3" s="1"/>
  <c r="K509" i="3"/>
  <c r="J509" i="3" s="1"/>
  <c r="O509" i="3" s="1"/>
  <c r="P509" i="3" s="1"/>
  <c r="G504" i="3"/>
  <c r="H504" i="3"/>
  <c r="P504" i="3"/>
  <c r="M500" i="3"/>
  <c r="N500" i="3" s="1"/>
  <c r="R500" i="3" s="1"/>
  <c r="K493" i="3"/>
  <c r="J493" i="3" s="1"/>
  <c r="O493" i="3" s="1"/>
  <c r="P493" i="3" s="1"/>
  <c r="I481" i="3"/>
  <c r="O481" i="3"/>
  <c r="P481" i="3" s="1"/>
  <c r="M481" i="3"/>
  <c r="J481" i="3"/>
  <c r="K481" i="3"/>
  <c r="I475" i="3"/>
  <c r="G475" i="3"/>
  <c r="H475" i="3"/>
  <c r="L475" i="3" s="1"/>
  <c r="K475" i="3"/>
  <c r="J475" i="3" s="1"/>
  <c r="O475" i="3" s="1"/>
  <c r="P475" i="3" s="1"/>
  <c r="G394" i="3"/>
  <c r="H394" i="3"/>
  <c r="L394" i="3" s="1"/>
  <c r="K394" i="3"/>
  <c r="J394" i="3" s="1"/>
  <c r="O394" i="3"/>
  <c r="P394" i="3" s="1"/>
  <c r="I394" i="3"/>
  <c r="M143" i="3"/>
  <c r="N143" i="3" s="1"/>
  <c r="R143" i="3" s="1"/>
  <c r="I505" i="3"/>
  <c r="O505" i="3"/>
  <c r="P505" i="3"/>
  <c r="J502" i="3"/>
  <c r="O502" i="3" s="1"/>
  <c r="P502" i="3" s="1"/>
  <c r="G501" i="3"/>
  <c r="O484" i="3"/>
  <c r="P484" i="3" s="1"/>
  <c r="L480" i="3"/>
  <c r="M480" i="3" s="1"/>
  <c r="N480" i="3" s="1"/>
  <c r="R480" i="3" s="1"/>
  <c r="H477" i="3"/>
  <c r="L477" i="3" s="1"/>
  <c r="L377" i="3"/>
  <c r="M377" i="3" s="1"/>
  <c r="N377" i="3" s="1"/>
  <c r="R377" i="3" s="1"/>
  <c r="K351" i="3"/>
  <c r="J351" i="3" s="1"/>
  <c r="O351" i="3" s="1"/>
  <c r="P351" i="3" s="1"/>
  <c r="H351" i="3"/>
  <c r="L351" i="3" s="1"/>
  <c r="G351" i="3"/>
  <c r="I351" i="3"/>
  <c r="G328" i="3"/>
  <c r="H328" i="3"/>
  <c r="L328" i="3" s="1"/>
  <c r="I328" i="3"/>
  <c r="K328" i="3"/>
  <c r="J328" i="3" s="1"/>
  <c r="O328" i="3"/>
  <c r="P328" i="3" s="1"/>
  <c r="K325" i="3"/>
  <c r="J325" i="3" s="1"/>
  <c r="O325" i="3" s="1"/>
  <c r="M188" i="3"/>
  <c r="N188" i="3" s="1"/>
  <c r="R188" i="3" s="1"/>
  <c r="M473" i="3"/>
  <c r="N473" i="3" s="1"/>
  <c r="R473" i="3" s="1"/>
  <c r="O473" i="3"/>
  <c r="P473" i="3"/>
  <c r="J470" i="3"/>
  <c r="O470" i="3" s="1"/>
  <c r="P470" i="3" s="1"/>
  <c r="K470" i="3"/>
  <c r="G467" i="3"/>
  <c r="H467" i="3"/>
  <c r="L467" i="3" s="1"/>
  <c r="I467" i="3"/>
  <c r="J467" i="3"/>
  <c r="O467" i="3" s="1"/>
  <c r="P467" i="3" s="1"/>
  <c r="K458" i="3"/>
  <c r="J458" i="3" s="1"/>
  <c r="O458" i="3" s="1"/>
  <c r="I457" i="3"/>
  <c r="O457" i="3"/>
  <c r="P457" i="3" s="1"/>
  <c r="G457" i="3"/>
  <c r="M457" i="3" s="1"/>
  <c r="N457" i="3" s="1"/>
  <c r="R457" i="3" s="1"/>
  <c r="P445" i="3"/>
  <c r="K440" i="3"/>
  <c r="J440" i="3" s="1"/>
  <c r="O440" i="3" s="1"/>
  <c r="P440" i="3" s="1"/>
  <c r="L440" i="3"/>
  <c r="M440" i="3" s="1"/>
  <c r="N440" i="3" s="1"/>
  <c r="R440" i="3" s="1"/>
  <c r="K423" i="3"/>
  <c r="J423" i="3" s="1"/>
  <c r="O423" i="3" s="1"/>
  <c r="P423" i="3" s="1"/>
  <c r="G423" i="3"/>
  <c r="H423" i="3"/>
  <c r="L423" i="3" s="1"/>
  <c r="I423" i="3"/>
  <c r="K420" i="3"/>
  <c r="H420" i="3"/>
  <c r="L420" i="3" s="1"/>
  <c r="G420" i="3"/>
  <c r="I420" i="3"/>
  <c r="J420" i="3"/>
  <c r="O420" i="3"/>
  <c r="P420" i="3" s="1"/>
  <c r="G376" i="3"/>
  <c r="H376" i="3"/>
  <c r="L376" i="3" s="1"/>
  <c r="P376" i="3"/>
  <c r="I376" i="3"/>
  <c r="O376" i="3"/>
  <c r="K366" i="3"/>
  <c r="J366" i="3" s="1"/>
  <c r="O366" i="3" s="1"/>
  <c r="P366" i="3" s="1"/>
  <c r="G366" i="3"/>
  <c r="H366" i="3"/>
  <c r="L366" i="3" s="1"/>
  <c r="I366" i="3"/>
  <c r="K360" i="3"/>
  <c r="P360" i="3"/>
  <c r="H360" i="3"/>
  <c r="L360" i="3" s="1"/>
  <c r="G360" i="3"/>
  <c r="I360" i="3"/>
  <c r="J360" i="3"/>
  <c r="O360" i="3" s="1"/>
  <c r="L296" i="3"/>
  <c r="M296" i="3" s="1"/>
  <c r="N296" i="3" s="1"/>
  <c r="R296" i="3" s="1"/>
  <c r="M185" i="3"/>
  <c r="N185" i="3" s="1"/>
  <c r="R185" i="3" s="1"/>
  <c r="N125" i="3"/>
  <c r="R125" i="3" s="1"/>
  <c r="I499" i="3"/>
  <c r="H499" i="3"/>
  <c r="K498" i="3"/>
  <c r="J498" i="3" s="1"/>
  <c r="O498" i="3" s="1"/>
  <c r="P498" i="3" s="1"/>
  <c r="G498" i="3"/>
  <c r="H498" i="3"/>
  <c r="L498" i="3" s="1"/>
  <c r="I497" i="3"/>
  <c r="J497" i="3"/>
  <c r="O497" i="3" s="1"/>
  <c r="P497" i="3" s="1"/>
  <c r="I496" i="3"/>
  <c r="L496" i="3"/>
  <c r="M496" i="3" s="1"/>
  <c r="N496" i="3" s="1"/>
  <c r="R496" i="3" s="1"/>
  <c r="H495" i="3"/>
  <c r="L495" i="3" s="1"/>
  <c r="O495" i="3"/>
  <c r="P495" i="3"/>
  <c r="M474" i="3"/>
  <c r="N474" i="3" s="1"/>
  <c r="R474" i="3" s="1"/>
  <c r="J474" i="3"/>
  <c r="O474" i="3" s="1"/>
  <c r="P474" i="3" s="1"/>
  <c r="K474" i="3"/>
  <c r="I469" i="3"/>
  <c r="O469" i="3"/>
  <c r="P469" i="3" s="1"/>
  <c r="G468" i="3"/>
  <c r="M468" i="3" s="1"/>
  <c r="N468" i="3" s="1"/>
  <c r="R468" i="3" s="1"/>
  <c r="P458" i="3"/>
  <c r="I451" i="3"/>
  <c r="G451" i="3"/>
  <c r="H451" i="3"/>
  <c r="L451" i="3" s="1"/>
  <c r="O451" i="3"/>
  <c r="P451" i="3"/>
  <c r="K390" i="3"/>
  <c r="I390" i="3"/>
  <c r="J390" i="3"/>
  <c r="O390" i="3" s="1"/>
  <c r="P390" i="3" s="1"/>
  <c r="G390" i="3"/>
  <c r="H390" i="3"/>
  <c r="L390" i="3" s="1"/>
  <c r="K345" i="3"/>
  <c r="J345" i="3" s="1"/>
  <c r="O345" i="3" s="1"/>
  <c r="P345" i="3" s="1"/>
  <c r="H345" i="3"/>
  <c r="L345" i="3" s="1"/>
  <c r="G345" i="3"/>
  <c r="I345" i="3"/>
  <c r="K327" i="3"/>
  <c r="J327" i="3" s="1"/>
  <c r="O327" i="3" s="1"/>
  <c r="P327" i="3" s="1"/>
  <c r="H327" i="3"/>
  <c r="L327" i="3" s="1"/>
  <c r="I327" i="3"/>
  <c r="G327" i="3"/>
  <c r="K419" i="3"/>
  <c r="J419" i="3" s="1"/>
  <c r="O419" i="3" s="1"/>
  <c r="P419" i="3" s="1"/>
  <c r="H419" i="3"/>
  <c r="L419" i="3" s="1"/>
  <c r="I419" i="3"/>
  <c r="G419" i="3"/>
  <c r="K384" i="3"/>
  <c r="O384" i="3"/>
  <c r="P384" i="3" s="1"/>
  <c r="G384" i="3"/>
  <c r="H384" i="3"/>
  <c r="L384" i="3" s="1"/>
  <c r="M384" i="3" s="1"/>
  <c r="N384" i="3" s="1"/>
  <c r="R384" i="3" s="1"/>
  <c r="J384" i="3"/>
  <c r="G358" i="3"/>
  <c r="H358" i="3"/>
  <c r="L358" i="3" s="1"/>
  <c r="J358" i="3"/>
  <c r="O358" i="3" s="1"/>
  <c r="P358" i="3" s="1"/>
  <c r="I358" i="3"/>
  <c r="K358" i="3"/>
  <c r="K339" i="3"/>
  <c r="J339" i="3" s="1"/>
  <c r="O339" i="3" s="1"/>
  <c r="P339" i="3" s="1"/>
  <c r="H339" i="3"/>
  <c r="L339" i="3" s="1"/>
  <c r="G339" i="3"/>
  <c r="I339" i="3"/>
  <c r="K330" i="3"/>
  <c r="J330" i="3" s="1"/>
  <c r="O330" i="3" s="1"/>
  <c r="P330" i="3"/>
  <c r="G330" i="3"/>
  <c r="H330" i="3"/>
  <c r="L330" i="3" s="1"/>
  <c r="I330" i="3"/>
  <c r="L104" i="3"/>
  <c r="M104" i="3" s="1"/>
  <c r="N104" i="3" s="1"/>
  <c r="R104" i="3" s="1"/>
  <c r="H507" i="3"/>
  <c r="L507" i="3" s="1"/>
  <c r="O507" i="3"/>
  <c r="P507" i="3" s="1"/>
  <c r="G455" i="3"/>
  <c r="H455" i="3"/>
  <c r="L455" i="3" s="1"/>
  <c r="I455" i="3"/>
  <c r="K455" i="3"/>
  <c r="J455" i="3" s="1"/>
  <c r="O455" i="3" s="1"/>
  <c r="P455" i="3" s="1"/>
  <c r="J446" i="3"/>
  <c r="O446" i="3" s="1"/>
  <c r="K446" i="3"/>
  <c r="I445" i="3"/>
  <c r="O445" i="3"/>
  <c r="G445" i="3"/>
  <c r="M445" i="3" s="1"/>
  <c r="N445" i="3" s="1"/>
  <c r="R445" i="3" s="1"/>
  <c r="H422" i="3"/>
  <c r="I422" i="3"/>
  <c r="J422" i="3"/>
  <c r="O422" i="3" s="1"/>
  <c r="P422" i="3" s="1"/>
  <c r="K422" i="3"/>
  <c r="J407" i="3"/>
  <c r="G407" i="3"/>
  <c r="H407" i="3"/>
  <c r="L407" i="3" s="1"/>
  <c r="O407" i="3"/>
  <c r="P407" i="3" s="1"/>
  <c r="M404" i="3"/>
  <c r="N404" i="3" s="1"/>
  <c r="R404" i="3" s="1"/>
  <c r="K369" i="3"/>
  <c r="J369" i="3" s="1"/>
  <c r="O369" i="3" s="1"/>
  <c r="P369" i="3" s="1"/>
  <c r="H369" i="3"/>
  <c r="G369" i="3"/>
  <c r="I369" i="3"/>
  <c r="G364" i="3"/>
  <c r="H364" i="3"/>
  <c r="L364" i="3" s="1"/>
  <c r="O364" i="3"/>
  <c r="P364" i="3" s="1"/>
  <c r="I364" i="3"/>
  <c r="J364" i="3"/>
  <c r="K364" i="3"/>
  <c r="G349" i="3"/>
  <c r="H349" i="3"/>
  <c r="L349" i="3" s="1"/>
  <c r="K349" i="3"/>
  <c r="I349" i="3"/>
  <c r="J349" i="3"/>
  <c r="O349" i="3" s="1"/>
  <c r="P349" i="3" s="1"/>
  <c r="I466" i="3"/>
  <c r="K466" i="3"/>
  <c r="J466" i="3" s="1"/>
  <c r="O466" i="3" s="1"/>
  <c r="P466" i="3" s="1"/>
  <c r="H466" i="3"/>
  <c r="L466" i="3" s="1"/>
  <c r="P446" i="3"/>
  <c r="I439" i="3"/>
  <c r="G439" i="3"/>
  <c r="H439" i="3"/>
  <c r="L439" i="3" s="1"/>
  <c r="O439" i="3"/>
  <c r="P439" i="3"/>
  <c r="I430" i="3"/>
  <c r="K430" i="3"/>
  <c r="J430" i="3" s="1"/>
  <c r="O430" i="3" s="1"/>
  <c r="P430" i="3"/>
  <c r="I427" i="3"/>
  <c r="O427" i="3"/>
  <c r="P427" i="3" s="1"/>
  <c r="L427" i="3"/>
  <c r="M427" i="3" s="1"/>
  <c r="N427" i="3" s="1"/>
  <c r="R427" i="3" s="1"/>
  <c r="J427" i="3"/>
  <c r="K427" i="3"/>
  <c r="G400" i="3"/>
  <c r="H400" i="3"/>
  <c r="L400" i="3" s="1"/>
  <c r="I400" i="3"/>
  <c r="J400" i="3"/>
  <c r="O400" i="3" s="1"/>
  <c r="P400" i="3" s="1"/>
  <c r="K400" i="3"/>
  <c r="K396" i="3"/>
  <c r="J396" i="3" s="1"/>
  <c r="G396" i="3"/>
  <c r="H396" i="3"/>
  <c r="L396" i="3" s="1"/>
  <c r="O396" i="3"/>
  <c r="P396" i="3" s="1"/>
  <c r="M461" i="3"/>
  <c r="N461" i="3" s="1"/>
  <c r="R461" i="3" s="1"/>
  <c r="M449" i="3"/>
  <c r="N449" i="3" s="1"/>
  <c r="R449" i="3" s="1"/>
  <c r="K431" i="3"/>
  <c r="J431" i="3" s="1"/>
  <c r="O431" i="3" s="1"/>
  <c r="P431" i="3" s="1"/>
  <c r="H431" i="3"/>
  <c r="I431" i="3"/>
  <c r="M398" i="3"/>
  <c r="N398" i="3" s="1"/>
  <c r="R398" i="3" s="1"/>
  <c r="K387" i="3"/>
  <c r="J387" i="3" s="1"/>
  <c r="O387" i="3" s="1"/>
  <c r="P387" i="3" s="1"/>
  <c r="H387" i="3"/>
  <c r="L387" i="3" s="1"/>
  <c r="I387" i="3"/>
  <c r="K378" i="3"/>
  <c r="J378" i="3" s="1"/>
  <c r="O378" i="3" s="1"/>
  <c r="P378" i="3"/>
  <c r="H378" i="3"/>
  <c r="L378" i="3" s="1"/>
  <c r="G378" i="3"/>
  <c r="M353" i="3"/>
  <c r="N353" i="3" s="1"/>
  <c r="R353" i="3" s="1"/>
  <c r="M344" i="3"/>
  <c r="N344" i="3" s="1"/>
  <c r="R344" i="3" s="1"/>
  <c r="M335" i="3"/>
  <c r="N335" i="3" s="1"/>
  <c r="R335" i="3" s="1"/>
  <c r="M308" i="3"/>
  <c r="N308" i="3" s="1"/>
  <c r="R308" i="3" s="1"/>
  <c r="M128" i="3"/>
  <c r="N128" i="3" s="1"/>
  <c r="R128" i="3" s="1"/>
  <c r="I472" i="3"/>
  <c r="P461" i="3"/>
  <c r="I460" i="3"/>
  <c r="N460" i="3" s="1"/>
  <c r="R460" i="3" s="1"/>
  <c r="I448" i="3"/>
  <c r="M435" i="3"/>
  <c r="N435" i="3" s="1"/>
  <c r="R435" i="3" s="1"/>
  <c r="K435" i="3"/>
  <c r="J435" i="3" s="1"/>
  <c r="O435" i="3" s="1"/>
  <c r="P435" i="3" s="1"/>
  <c r="K432" i="3"/>
  <c r="J432" i="3" s="1"/>
  <c r="O432" i="3" s="1"/>
  <c r="P432" i="3" s="1"/>
  <c r="H432" i="3"/>
  <c r="L432" i="3" s="1"/>
  <c r="G432" i="3"/>
  <c r="I432" i="3"/>
  <c r="M414" i="3"/>
  <c r="N414" i="3" s="1"/>
  <c r="R414" i="3" s="1"/>
  <c r="O414" i="3"/>
  <c r="P414" i="3"/>
  <c r="M411" i="3"/>
  <c r="N411" i="3" s="1"/>
  <c r="R411" i="3" s="1"/>
  <c r="O411" i="3"/>
  <c r="K411" i="3"/>
  <c r="J411" i="3" s="1"/>
  <c r="K408" i="3"/>
  <c r="J408" i="3" s="1"/>
  <c r="O408" i="3" s="1"/>
  <c r="P408" i="3" s="1"/>
  <c r="H408" i="3"/>
  <c r="L408" i="3" s="1"/>
  <c r="G408" i="3"/>
  <c r="I408" i="3"/>
  <c r="G397" i="3"/>
  <c r="H397" i="3"/>
  <c r="L397" i="3" s="1"/>
  <c r="P397" i="3"/>
  <c r="J397" i="3"/>
  <c r="O397" i="3" s="1"/>
  <c r="K397" i="3"/>
  <c r="M326" i="3"/>
  <c r="N326" i="3" s="1"/>
  <c r="R326" i="3" s="1"/>
  <c r="M114" i="3"/>
  <c r="N114" i="3" s="1"/>
  <c r="R114" i="3" s="1"/>
  <c r="K506" i="3"/>
  <c r="J506" i="3" s="1"/>
  <c r="O506" i="3" s="1"/>
  <c r="P506" i="3" s="1"/>
  <c r="K494" i="3"/>
  <c r="J494" i="3" s="1"/>
  <c r="O494" i="3" s="1"/>
  <c r="P494" i="3" s="1"/>
  <c r="K482" i="3"/>
  <c r="J482" i="3" s="1"/>
  <c r="O482" i="3" s="1"/>
  <c r="P482" i="3" s="1"/>
  <c r="O472" i="3"/>
  <c r="P472" i="3" s="1"/>
  <c r="G471" i="3"/>
  <c r="H471" i="3"/>
  <c r="L471" i="3" s="1"/>
  <c r="O461" i="3"/>
  <c r="O460" i="3"/>
  <c r="P460" i="3" s="1"/>
  <c r="G459" i="3"/>
  <c r="H459" i="3"/>
  <c r="L459" i="3" s="1"/>
  <c r="O449" i="3"/>
  <c r="P449" i="3" s="1"/>
  <c r="O448" i="3"/>
  <c r="P448" i="3" s="1"/>
  <c r="G447" i="3"/>
  <c r="H447" i="3"/>
  <c r="L447" i="3" s="1"/>
  <c r="I433" i="3"/>
  <c r="H433" i="3"/>
  <c r="L433" i="3" s="1"/>
  <c r="G433" i="3"/>
  <c r="I415" i="3"/>
  <c r="O415" i="3"/>
  <c r="P415" i="3" s="1"/>
  <c r="L415" i="3"/>
  <c r="M415" i="3" s="1"/>
  <c r="N410" i="3"/>
  <c r="U410" i="3" s="1"/>
  <c r="I409" i="3"/>
  <c r="H409" i="3"/>
  <c r="L409" i="3" s="1"/>
  <c r="G409" i="3"/>
  <c r="G379" i="3"/>
  <c r="H379" i="3"/>
  <c r="L379" i="3" s="1"/>
  <c r="I379" i="3"/>
  <c r="K379" i="3"/>
  <c r="J379" i="3" s="1"/>
  <c r="O379" i="3" s="1"/>
  <c r="P379" i="3" s="1"/>
  <c r="K416" i="3"/>
  <c r="J416" i="3" s="1"/>
  <c r="O416" i="3" s="1"/>
  <c r="P416" i="3" s="1"/>
  <c r="H416" i="3"/>
  <c r="L416" i="3" s="1"/>
  <c r="P411" i="3"/>
  <c r="G388" i="3"/>
  <c r="H388" i="3"/>
  <c r="L388" i="3" s="1"/>
  <c r="M388" i="3" s="1"/>
  <c r="N388" i="3" s="1"/>
  <c r="U388" i="3" s="1"/>
  <c r="K388" i="3"/>
  <c r="J388" i="3" s="1"/>
  <c r="O388" i="3" s="1"/>
  <c r="P388" i="3" s="1"/>
  <c r="I436" i="3"/>
  <c r="H436" i="3"/>
  <c r="H425" i="3"/>
  <c r="H413" i="3"/>
  <c r="L413" i="3" s="1"/>
  <c r="I424" i="3"/>
  <c r="H424" i="3"/>
  <c r="L424" i="3" s="1"/>
  <c r="I412" i="3"/>
  <c r="H412" i="3"/>
  <c r="G355" i="3"/>
  <c r="H355" i="3"/>
  <c r="L355" i="3" s="1"/>
  <c r="G343" i="3"/>
  <c r="H343" i="3"/>
  <c r="L343" i="3" s="1"/>
  <c r="P343" i="3"/>
  <c r="K342" i="3"/>
  <c r="J342" i="3" s="1"/>
  <c r="O342" i="3" s="1"/>
  <c r="P342" i="3" s="1"/>
  <c r="L342" i="3"/>
  <c r="M342" i="3" s="1"/>
  <c r="N342" i="3" s="1"/>
  <c r="R342" i="3" s="1"/>
  <c r="K324" i="3"/>
  <c r="J324" i="3" s="1"/>
  <c r="O324" i="3" s="1"/>
  <c r="L324" i="3"/>
  <c r="M324" i="3" s="1"/>
  <c r="N324" i="3" s="1"/>
  <c r="R324" i="3" s="1"/>
  <c r="P324" i="3"/>
  <c r="G403" i="3"/>
  <c r="H403" i="3"/>
  <c r="L403" i="3" s="1"/>
  <c r="K393" i="3"/>
  <c r="J393" i="3" s="1"/>
  <c r="O393" i="3" s="1"/>
  <c r="P393" i="3" s="1"/>
  <c r="H393" i="3"/>
  <c r="L393" i="3" s="1"/>
  <c r="K372" i="3"/>
  <c r="J372" i="3" s="1"/>
  <c r="O372" i="3" s="1"/>
  <c r="P372" i="3" s="1"/>
  <c r="L372" i="3"/>
  <c r="M372" i="3" s="1"/>
  <c r="N372" i="3" s="1"/>
  <c r="R372" i="3" s="1"/>
  <c r="G352" i="3"/>
  <c r="H352" i="3"/>
  <c r="L352" i="3" s="1"/>
  <c r="G331" i="3"/>
  <c r="H331" i="3"/>
  <c r="L331" i="3" s="1"/>
  <c r="G406" i="3"/>
  <c r="H406" i="3"/>
  <c r="L406" i="3" s="1"/>
  <c r="G385" i="3"/>
  <c r="H385" i="3"/>
  <c r="L385" i="3" s="1"/>
  <c r="K375" i="3"/>
  <c r="J375" i="3" s="1"/>
  <c r="O375" i="3" s="1"/>
  <c r="P375" i="3" s="1"/>
  <c r="H375" i="3"/>
  <c r="L375" i="3" s="1"/>
  <c r="M375" i="3" s="1"/>
  <c r="N375" i="3" s="1"/>
  <c r="R375" i="3" s="1"/>
  <c r="K354" i="3"/>
  <c r="J354" i="3" s="1"/>
  <c r="O354" i="3" s="1"/>
  <c r="L354" i="3"/>
  <c r="M354" i="3" s="1"/>
  <c r="N354" i="3" s="1"/>
  <c r="R354" i="3" s="1"/>
  <c r="P354" i="3"/>
  <c r="G334" i="3"/>
  <c r="H334" i="3"/>
  <c r="L334" i="3" s="1"/>
  <c r="K297" i="3"/>
  <c r="H297" i="3"/>
  <c r="L297" i="3" s="1"/>
  <c r="G297" i="3"/>
  <c r="I297" i="3"/>
  <c r="J297" i="3"/>
  <c r="O297" i="3"/>
  <c r="P297" i="3" s="1"/>
  <c r="K220" i="3"/>
  <c r="J220" i="3" s="1"/>
  <c r="O220" i="3" s="1"/>
  <c r="P220" i="3" s="1"/>
  <c r="H220" i="3"/>
  <c r="L220" i="3" s="1"/>
  <c r="G220" i="3"/>
  <c r="I220" i="3"/>
  <c r="K150" i="3"/>
  <c r="J150" i="3" s="1"/>
  <c r="I150" i="3"/>
  <c r="G150" i="3"/>
  <c r="H150" i="3"/>
  <c r="L150" i="3" s="1"/>
  <c r="O150" i="3"/>
  <c r="P150" i="3" s="1"/>
  <c r="L209" i="3"/>
  <c r="M209" i="3" s="1"/>
  <c r="N209" i="3" s="1"/>
  <c r="R209" i="3" s="1"/>
  <c r="H264" i="3"/>
  <c r="L264" i="3" s="1"/>
  <c r="G264" i="3"/>
  <c r="J264" i="3"/>
  <c r="I264" i="3"/>
  <c r="K264" i="3"/>
  <c r="O264" i="3"/>
  <c r="P264" i="3" s="1"/>
  <c r="M284" i="3"/>
  <c r="L97" i="3"/>
  <c r="M97" i="3" s="1"/>
  <c r="N97" i="3" s="1"/>
  <c r="R97" i="3" s="1"/>
  <c r="G190" i="3"/>
  <c r="H190" i="3"/>
  <c r="L190" i="3" s="1"/>
  <c r="I190" i="3"/>
  <c r="K190" i="3"/>
  <c r="J190" i="3" s="1"/>
  <c r="O190" i="3" s="1"/>
  <c r="P190" i="3" s="1"/>
  <c r="L312" i="3"/>
  <c r="M312" i="3" s="1"/>
  <c r="N312" i="3" s="1"/>
  <c r="R312" i="3" s="1"/>
  <c r="I287" i="3"/>
  <c r="H287" i="3"/>
  <c r="L287" i="3" s="1"/>
  <c r="G287" i="3"/>
  <c r="K287" i="3"/>
  <c r="J287" i="3"/>
  <c r="O287" i="3" s="1"/>
  <c r="P287" i="3" s="1"/>
  <c r="I280" i="3"/>
  <c r="K280" i="3"/>
  <c r="J280" i="3" s="1"/>
  <c r="O280" i="3" s="1"/>
  <c r="P280" i="3" s="1"/>
  <c r="G280" i="3"/>
  <c r="H280" i="3"/>
  <c r="L280" i="3" s="1"/>
  <c r="M210" i="3"/>
  <c r="N210" i="3" s="1"/>
  <c r="R210" i="3" s="1"/>
  <c r="J111" i="3"/>
  <c r="O111" i="3" s="1"/>
  <c r="P111" i="3" s="1"/>
  <c r="G111" i="3"/>
  <c r="H111" i="3"/>
  <c r="L111" i="3" s="1"/>
  <c r="I111" i="3"/>
  <c r="K111" i="3"/>
  <c r="H298" i="3"/>
  <c r="L298" i="3" s="1"/>
  <c r="I298" i="3"/>
  <c r="K298" i="3"/>
  <c r="J298" i="3" s="1"/>
  <c r="G298" i="3"/>
  <c r="O298" i="3"/>
  <c r="P298" i="3" s="1"/>
  <c r="K246" i="3"/>
  <c r="J246" i="3" s="1"/>
  <c r="O246" i="3" s="1"/>
  <c r="P246" i="3" s="1"/>
  <c r="G246" i="3"/>
  <c r="I246" i="3"/>
  <c r="H246" i="3"/>
  <c r="L246" i="3" s="1"/>
  <c r="M246" i="3" s="1"/>
  <c r="N246" i="3" s="1"/>
  <c r="R246" i="3" s="1"/>
  <c r="L112" i="3"/>
  <c r="M112" i="3" s="1"/>
  <c r="N112" i="3" s="1"/>
  <c r="R112" i="3" s="1"/>
  <c r="I239" i="3"/>
  <c r="G239" i="3"/>
  <c r="H239" i="3"/>
  <c r="L239" i="3" s="1"/>
  <c r="J239" i="3"/>
  <c r="O239" i="3" s="1"/>
  <c r="P239" i="3" s="1"/>
  <c r="K239" i="3"/>
  <c r="L300" i="3"/>
  <c r="M300" i="3" s="1"/>
  <c r="N300" i="3" s="1"/>
  <c r="R300" i="3" s="1"/>
  <c r="K273" i="3"/>
  <c r="J273" i="3" s="1"/>
  <c r="O273" i="3" s="1"/>
  <c r="P273" i="3" s="1"/>
  <c r="H273" i="3"/>
  <c r="L273" i="3" s="1"/>
  <c r="G273" i="3"/>
  <c r="I273" i="3"/>
  <c r="G231" i="3"/>
  <c r="H231" i="3"/>
  <c r="L231" i="3" s="1"/>
  <c r="M231" i="3" s="1"/>
  <c r="N231" i="3" s="1"/>
  <c r="R231" i="3" s="1"/>
  <c r="K231" i="3"/>
  <c r="J231" i="3" s="1"/>
  <c r="O231" i="3" s="1"/>
  <c r="P231" i="3"/>
  <c r="I231" i="3"/>
  <c r="G184" i="3"/>
  <c r="K184" i="3"/>
  <c r="J184" i="3" s="1"/>
  <c r="O184" i="3" s="1"/>
  <c r="P184" i="3" s="1"/>
  <c r="I184" i="3"/>
  <c r="H184" i="3"/>
  <c r="L184" i="3" s="1"/>
  <c r="H54" i="3"/>
  <c r="L54" i="3" s="1"/>
  <c r="I54" i="3"/>
  <c r="G54" i="3"/>
  <c r="K54" i="3"/>
  <c r="J54" i="3" s="1"/>
  <c r="O54" i="3" s="1"/>
  <c r="P54" i="3" s="1"/>
  <c r="H306" i="3"/>
  <c r="L306" i="3" s="1"/>
  <c r="K306" i="3"/>
  <c r="I306" i="3"/>
  <c r="J306" i="3"/>
  <c r="O306" i="3" s="1"/>
  <c r="P306" i="3" s="1"/>
  <c r="G306" i="3"/>
  <c r="G178" i="3"/>
  <c r="K178" i="3"/>
  <c r="J178" i="3" s="1"/>
  <c r="O178" i="3" s="1"/>
  <c r="P178" i="3" s="1"/>
  <c r="I178" i="3"/>
  <c r="H178" i="3"/>
  <c r="L178" i="3" s="1"/>
  <c r="I257" i="3"/>
  <c r="G257" i="3"/>
  <c r="K257" i="3"/>
  <c r="J257" i="3" s="1"/>
  <c r="O257" i="3" s="1"/>
  <c r="P257" i="3" s="1"/>
  <c r="H257" i="3"/>
  <c r="L257" i="3" s="1"/>
  <c r="H267" i="3"/>
  <c r="L267" i="3" s="1"/>
  <c r="K237" i="3"/>
  <c r="G237" i="3"/>
  <c r="H237" i="3"/>
  <c r="L237" i="3" s="1"/>
  <c r="J237" i="3"/>
  <c r="I237" i="3"/>
  <c r="O237" i="3"/>
  <c r="G160" i="3"/>
  <c r="K160" i="3"/>
  <c r="J160" i="3" s="1"/>
  <c r="O160" i="3" s="1"/>
  <c r="P160" i="3" s="1"/>
  <c r="H160" i="3"/>
  <c r="L160" i="3" s="1"/>
  <c r="M160" i="3" s="1"/>
  <c r="N160" i="3" s="1"/>
  <c r="R160" i="3" s="1"/>
  <c r="I160" i="3"/>
  <c r="H32" i="3"/>
  <c r="L32" i="3" s="1"/>
  <c r="I32" i="3"/>
  <c r="J32" i="3"/>
  <c r="K32" i="3"/>
  <c r="P32" i="3"/>
  <c r="G32" i="3"/>
  <c r="O32" i="3"/>
  <c r="I299" i="3"/>
  <c r="H299" i="3"/>
  <c r="L299" i="3" s="1"/>
  <c r="M299" i="3" s="1"/>
  <c r="N299" i="3" s="1"/>
  <c r="R299" i="3" s="1"/>
  <c r="G299" i="3"/>
  <c r="K299" i="3"/>
  <c r="J299" i="3" s="1"/>
  <c r="O299" i="3" s="1"/>
  <c r="P299" i="3" s="1"/>
  <c r="I290" i="3"/>
  <c r="H290" i="3"/>
  <c r="L290" i="3" s="1"/>
  <c r="M290" i="3" s="1"/>
  <c r="N290" i="3" s="1"/>
  <c r="R290" i="3" s="1"/>
  <c r="J290" i="3"/>
  <c r="O290" i="3" s="1"/>
  <c r="P290" i="3" s="1"/>
  <c r="K290" i="3"/>
  <c r="I281" i="3"/>
  <c r="G281" i="3"/>
  <c r="H281" i="3"/>
  <c r="L281" i="3" s="1"/>
  <c r="K281" i="3"/>
  <c r="J281" i="3" s="1"/>
  <c r="O281" i="3" s="1"/>
  <c r="P281" i="3" s="1"/>
  <c r="K261" i="3"/>
  <c r="J261" i="3" s="1"/>
  <c r="O261" i="3" s="1"/>
  <c r="P261" i="3" s="1"/>
  <c r="G235" i="3"/>
  <c r="H235" i="3"/>
  <c r="L235" i="3" s="1"/>
  <c r="I235" i="3"/>
  <c r="K235" i="3"/>
  <c r="J235" i="3" s="1"/>
  <c r="O235" i="3" s="1"/>
  <c r="P235" i="3" s="1"/>
  <c r="J186" i="3"/>
  <c r="O186" i="3" s="1"/>
  <c r="P186" i="3" s="1"/>
  <c r="K186" i="3"/>
  <c r="G186" i="3"/>
  <c r="H186" i="3"/>
  <c r="L186" i="3" s="1"/>
  <c r="K174" i="3"/>
  <c r="J174" i="3" s="1"/>
  <c r="O174" i="3" s="1"/>
  <c r="P174" i="3" s="1"/>
  <c r="G174" i="3"/>
  <c r="H174" i="3"/>
  <c r="L174" i="3" s="1"/>
  <c r="I174" i="3"/>
  <c r="M170" i="3"/>
  <c r="N170" i="3" s="1"/>
  <c r="R170" i="3" s="1"/>
  <c r="I110" i="3"/>
  <c r="H110" i="3"/>
  <c r="L110" i="3" s="1"/>
  <c r="K110" i="3"/>
  <c r="J110" i="3" s="1"/>
  <c r="O110" i="3" s="1"/>
  <c r="P110" i="3" s="1"/>
  <c r="G110" i="3"/>
  <c r="H93" i="3"/>
  <c r="L93" i="3" s="1"/>
  <c r="M93" i="3" s="1"/>
  <c r="N93" i="3" s="1"/>
  <c r="R93" i="3" s="1"/>
  <c r="I93" i="3"/>
  <c r="K93" i="3"/>
  <c r="O93" i="3"/>
  <c r="P93" i="3"/>
  <c r="G93" i="3"/>
  <c r="J93" i="3"/>
  <c r="H72" i="3"/>
  <c r="I72" i="3"/>
  <c r="K72" i="3"/>
  <c r="J72" i="3" s="1"/>
  <c r="O72" i="3" s="1"/>
  <c r="P72" i="3" s="1"/>
  <c r="G72" i="3"/>
  <c r="H310" i="3"/>
  <c r="L310" i="3" s="1"/>
  <c r="K310" i="3"/>
  <c r="I310" i="3"/>
  <c r="J310" i="3"/>
  <c r="O310" i="3" s="1"/>
  <c r="P310" i="3" s="1"/>
  <c r="P307" i="3"/>
  <c r="I268" i="3"/>
  <c r="K268" i="3"/>
  <c r="J268" i="3" s="1"/>
  <c r="O268" i="3" s="1"/>
  <c r="P268" i="3" s="1"/>
  <c r="L268" i="3"/>
  <c r="M268" i="3" s="1"/>
  <c r="N268" i="3" s="1"/>
  <c r="R268" i="3" s="1"/>
  <c r="I248" i="3"/>
  <c r="G248" i="3"/>
  <c r="J248" i="3"/>
  <c r="O248" i="3" s="1"/>
  <c r="P248" i="3" s="1"/>
  <c r="H240" i="3"/>
  <c r="G240" i="3"/>
  <c r="I240" i="3"/>
  <c r="K240" i="3"/>
  <c r="J240" i="3" s="1"/>
  <c r="O240" i="3" s="1"/>
  <c r="P240" i="3" s="1"/>
  <c r="H232" i="3"/>
  <c r="L232" i="3" s="1"/>
  <c r="I232" i="3"/>
  <c r="K232" i="3"/>
  <c r="J232" i="3" s="1"/>
  <c r="G95" i="3"/>
  <c r="H95" i="3"/>
  <c r="L95" i="3" s="1"/>
  <c r="I95" i="3"/>
  <c r="K95" i="3"/>
  <c r="J95" i="3" s="1"/>
  <c r="O95" i="3" s="1"/>
  <c r="P95" i="3" s="1"/>
  <c r="G59" i="3"/>
  <c r="H59" i="3"/>
  <c r="L59" i="3" s="1"/>
  <c r="M59" i="3" s="1"/>
  <c r="N59" i="3" s="1"/>
  <c r="R59" i="3" s="1"/>
  <c r="I59" i="3"/>
  <c r="K59" i="3"/>
  <c r="J59" i="3"/>
  <c r="O59" i="3" s="1"/>
  <c r="P59" i="3" s="1"/>
  <c r="O307" i="3"/>
  <c r="K301" i="3"/>
  <c r="J301" i="3" s="1"/>
  <c r="O301" i="3" s="1"/>
  <c r="P301" i="3" s="1"/>
  <c r="L301" i="3"/>
  <c r="M301" i="3" s="1"/>
  <c r="N301" i="3" s="1"/>
  <c r="R301" i="3" s="1"/>
  <c r="H291" i="3"/>
  <c r="L291" i="3" s="1"/>
  <c r="G291" i="3"/>
  <c r="J291" i="3"/>
  <c r="I275" i="3"/>
  <c r="H275" i="3"/>
  <c r="L275" i="3" s="1"/>
  <c r="G275" i="3"/>
  <c r="J275" i="3"/>
  <c r="O275" i="3" s="1"/>
  <c r="P275" i="3" s="1"/>
  <c r="K275" i="3"/>
  <c r="M200" i="3"/>
  <c r="N200" i="3" s="1"/>
  <c r="R200" i="3" s="1"/>
  <c r="K183" i="3"/>
  <c r="J183" i="3" s="1"/>
  <c r="O183" i="3" s="1"/>
  <c r="P183" i="3" s="1"/>
  <c r="G183" i="3"/>
  <c r="H183" i="3"/>
  <c r="L183" i="3" s="1"/>
  <c r="I183" i="3"/>
  <c r="K147" i="3"/>
  <c r="J147" i="3" s="1"/>
  <c r="L147" i="3"/>
  <c r="M147" i="3" s="1"/>
  <c r="N147" i="3" s="1"/>
  <c r="R147" i="3" s="1"/>
  <c r="I147" i="3"/>
  <c r="O147" i="3"/>
  <c r="P147" i="3" s="1"/>
  <c r="H74" i="3"/>
  <c r="L74" i="3" s="1"/>
  <c r="G74" i="3"/>
  <c r="I74" i="3"/>
  <c r="K74" i="3"/>
  <c r="J74" i="3" s="1"/>
  <c r="O74" i="3" s="1"/>
  <c r="P74" i="3" s="1"/>
  <c r="G34" i="3"/>
  <c r="J34" i="3"/>
  <c r="O34" i="3"/>
  <c r="P34" i="3" s="1"/>
  <c r="H34" i="3"/>
  <c r="L34" i="3" s="1"/>
  <c r="I34" i="3"/>
  <c r="K289" i="3"/>
  <c r="I254" i="3"/>
  <c r="O254" i="3"/>
  <c r="P254" i="3" s="1"/>
  <c r="K274" i="3"/>
  <c r="I274" i="3"/>
  <c r="J274" i="3"/>
  <c r="K313" i="3"/>
  <c r="J313" i="3" s="1"/>
  <c r="O313" i="3" s="1"/>
  <c r="P313" i="3" s="1"/>
  <c r="L313" i="3"/>
  <c r="M313" i="3" s="1"/>
  <c r="N313" i="3" s="1"/>
  <c r="R313" i="3" s="1"/>
  <c r="I311" i="3"/>
  <c r="G311" i="3"/>
  <c r="M311" i="3" s="1"/>
  <c r="N311" i="3" s="1"/>
  <c r="R311" i="3" s="1"/>
  <c r="K311" i="3"/>
  <c r="J311" i="3" s="1"/>
  <c r="O309" i="3"/>
  <c r="P309" i="3" s="1"/>
  <c r="K254" i="3"/>
  <c r="K238" i="3"/>
  <c r="J238" i="3" s="1"/>
  <c r="O238" i="3" s="1"/>
  <c r="P238" i="3" s="1"/>
  <c r="G238" i="3"/>
  <c r="H238" i="3"/>
  <c r="L238" i="3" s="1"/>
  <c r="I238" i="3"/>
  <c r="P65" i="3"/>
  <c r="G65" i="3"/>
  <c r="H65" i="3"/>
  <c r="L65" i="3" s="1"/>
  <c r="K65" i="3"/>
  <c r="J65" i="3" s="1"/>
  <c r="O65" i="3" s="1"/>
  <c r="I65" i="3"/>
  <c r="H45" i="3"/>
  <c r="L45" i="3" s="1"/>
  <c r="I45" i="3"/>
  <c r="G45" i="3"/>
  <c r="K45" i="3"/>
  <c r="J45" i="3" s="1"/>
  <c r="O45" i="3" s="1"/>
  <c r="P45" i="3" s="1"/>
  <c r="I317" i="3"/>
  <c r="L317" i="3"/>
  <c r="M317" i="3" s="1"/>
  <c r="N317" i="3" s="1"/>
  <c r="R317" i="3" s="1"/>
  <c r="I314" i="3"/>
  <c r="H314" i="3"/>
  <c r="J314" i="3"/>
  <c r="O314" i="3" s="1"/>
  <c r="P314" i="3" s="1"/>
  <c r="K314" i="3"/>
  <c r="I302" i="3"/>
  <c r="H302" i="3"/>
  <c r="L302" i="3" s="1"/>
  <c r="J302" i="3"/>
  <c r="O302" i="3" s="1"/>
  <c r="P302" i="3" s="1"/>
  <c r="K302" i="3"/>
  <c r="I289" i="3"/>
  <c r="K285" i="3"/>
  <c r="J285" i="3" s="1"/>
  <c r="O285" i="3" s="1"/>
  <c r="L285" i="3"/>
  <c r="M285" i="3" s="1"/>
  <c r="N285" i="3" s="1"/>
  <c r="R285" i="3" s="1"/>
  <c r="P285" i="3"/>
  <c r="I269" i="3"/>
  <c r="G269" i="3"/>
  <c r="H269" i="3"/>
  <c r="K269" i="3"/>
  <c r="J269" i="3" s="1"/>
  <c r="O269" i="3" s="1"/>
  <c r="P269" i="3" s="1"/>
  <c r="J267" i="3"/>
  <c r="O267" i="3" s="1"/>
  <c r="P267" i="3" s="1"/>
  <c r="J254" i="3"/>
  <c r="L197" i="3"/>
  <c r="M197" i="3" s="1"/>
  <c r="N197" i="3" s="1"/>
  <c r="R197" i="3" s="1"/>
  <c r="G196" i="3"/>
  <c r="K196" i="3"/>
  <c r="J196" i="3" s="1"/>
  <c r="O196" i="3" s="1"/>
  <c r="P196" i="3" s="1"/>
  <c r="L196" i="3"/>
  <c r="K177" i="3"/>
  <c r="J177" i="3" s="1"/>
  <c r="O177" i="3" s="1"/>
  <c r="P177" i="3" s="1"/>
  <c r="H177" i="3"/>
  <c r="L177" i="3" s="1"/>
  <c r="G177" i="3"/>
  <c r="I177" i="3"/>
  <c r="K144" i="3"/>
  <c r="J144" i="3" s="1"/>
  <c r="I144" i="3"/>
  <c r="O144" i="3"/>
  <c r="P144" i="3" s="1"/>
  <c r="H144" i="3"/>
  <c r="L144" i="3" s="1"/>
  <c r="G144" i="3"/>
  <c r="J126" i="3"/>
  <c r="K126" i="3"/>
  <c r="I126" i="3"/>
  <c r="H126" i="3"/>
  <c r="O126" i="3"/>
  <c r="P126" i="3" s="1"/>
  <c r="G126" i="3"/>
  <c r="P322" i="3"/>
  <c r="I322" i="3"/>
  <c r="H321" i="3"/>
  <c r="L321" i="3" s="1"/>
  <c r="I321" i="3"/>
  <c r="J321" i="3"/>
  <c r="O321" i="3" s="1"/>
  <c r="P321" i="3" s="1"/>
  <c r="L320" i="3"/>
  <c r="M320" i="3" s="1"/>
  <c r="N320" i="3" s="1"/>
  <c r="R320" i="3" s="1"/>
  <c r="P319" i="3"/>
  <c r="I319" i="3"/>
  <c r="H318" i="3"/>
  <c r="L318" i="3" s="1"/>
  <c r="I318" i="3"/>
  <c r="J318" i="3"/>
  <c r="O318" i="3" s="1"/>
  <c r="P318" i="3" s="1"/>
  <c r="G315" i="3"/>
  <c r="M315" i="3" s="1"/>
  <c r="N315" i="3" s="1"/>
  <c r="R315" i="3" s="1"/>
  <c r="J315" i="3"/>
  <c r="O315" i="3" s="1"/>
  <c r="P315" i="3" s="1"/>
  <c r="P311" i="3"/>
  <c r="I309" i="3"/>
  <c r="H294" i="3"/>
  <c r="L294" i="3" s="1"/>
  <c r="I294" i="3"/>
  <c r="K294" i="3"/>
  <c r="J294" i="3"/>
  <c r="O294" i="3" s="1"/>
  <c r="P294" i="3" s="1"/>
  <c r="O291" i="3"/>
  <c r="P291" i="3" s="1"/>
  <c r="H289" i="3"/>
  <c r="L289" i="3" s="1"/>
  <c r="H276" i="3"/>
  <c r="L276" i="3" s="1"/>
  <c r="G276" i="3"/>
  <c r="J276" i="3"/>
  <c r="O276" i="3" s="1"/>
  <c r="P276" i="3" s="1"/>
  <c r="O274" i="3"/>
  <c r="P274" i="3" s="1"/>
  <c r="I267" i="3"/>
  <c r="I256" i="3"/>
  <c r="K256" i="3"/>
  <c r="J256" i="3" s="1"/>
  <c r="O256" i="3" s="1"/>
  <c r="P256" i="3" s="1"/>
  <c r="L256" i="3"/>
  <c r="M256" i="3" s="1"/>
  <c r="N256" i="3" s="1"/>
  <c r="R256" i="3" s="1"/>
  <c r="H254" i="3"/>
  <c r="L254" i="3" s="1"/>
  <c r="K250" i="3"/>
  <c r="J250" i="3"/>
  <c r="O250" i="3" s="1"/>
  <c r="P250" i="3" s="1"/>
  <c r="G250" i="3"/>
  <c r="M250" i="3" s="1"/>
  <c r="N250" i="3" s="1"/>
  <c r="R250" i="3" s="1"/>
  <c r="I250" i="3"/>
  <c r="P237" i="3"/>
  <c r="I236" i="3"/>
  <c r="G236" i="3"/>
  <c r="H236" i="3"/>
  <c r="L236" i="3" s="1"/>
  <c r="K236" i="3"/>
  <c r="J236" i="3" s="1"/>
  <c r="O236" i="3" s="1"/>
  <c r="P236" i="3" s="1"/>
  <c r="J159" i="3"/>
  <c r="O159" i="3" s="1"/>
  <c r="P159" i="3" s="1"/>
  <c r="K159" i="3"/>
  <c r="G159" i="3"/>
  <c r="H159" i="3"/>
  <c r="L159" i="3" s="1"/>
  <c r="I159" i="3"/>
  <c r="G307" i="3"/>
  <c r="J307" i="3"/>
  <c r="J289" i="3"/>
  <c r="O289" i="3" s="1"/>
  <c r="P289" i="3" s="1"/>
  <c r="G243" i="3"/>
  <c r="H243" i="3"/>
  <c r="L243" i="3" s="1"/>
  <c r="I243" i="3"/>
  <c r="K243" i="3"/>
  <c r="J243" i="3"/>
  <c r="O243" i="3" s="1"/>
  <c r="P243" i="3" s="1"/>
  <c r="O311" i="3"/>
  <c r="H303" i="3"/>
  <c r="L303" i="3" s="1"/>
  <c r="G303" i="3"/>
  <c r="J303" i="3"/>
  <c r="O303" i="3" s="1"/>
  <c r="P303" i="3" s="1"/>
  <c r="G289" i="3"/>
  <c r="H286" i="3"/>
  <c r="I286" i="3"/>
  <c r="K286" i="3"/>
  <c r="J286" i="3" s="1"/>
  <c r="O286" i="3" s="1"/>
  <c r="P286" i="3" s="1"/>
  <c r="H279" i="3"/>
  <c r="L279" i="3" s="1"/>
  <c r="M279" i="3" s="1"/>
  <c r="N279" i="3" s="1"/>
  <c r="R279" i="3" s="1"/>
  <c r="O279" i="3"/>
  <c r="P279" i="3" s="1"/>
  <c r="H274" i="3"/>
  <c r="L274" i="3" s="1"/>
  <c r="G267" i="3"/>
  <c r="I263" i="3"/>
  <c r="H263" i="3"/>
  <c r="L263" i="3" s="1"/>
  <c r="G263" i="3"/>
  <c r="J263" i="3"/>
  <c r="O263" i="3" s="1"/>
  <c r="P263" i="3" s="1"/>
  <c r="K263" i="3"/>
  <c r="I261" i="3"/>
  <c r="G254" i="3"/>
  <c r="H244" i="3"/>
  <c r="L244" i="3" s="1"/>
  <c r="G244" i="3"/>
  <c r="J244" i="3"/>
  <c r="O244" i="3" s="1"/>
  <c r="P244" i="3" s="1"/>
  <c r="G241" i="3"/>
  <c r="H241" i="3"/>
  <c r="L241" i="3" s="1"/>
  <c r="I241" i="3"/>
  <c r="K241" i="3"/>
  <c r="J241" i="3"/>
  <c r="O241" i="3" s="1"/>
  <c r="P241" i="3"/>
  <c r="K153" i="3"/>
  <c r="J153" i="3" s="1"/>
  <c r="O153" i="3" s="1"/>
  <c r="P153" i="3" s="1"/>
  <c r="L153" i="3"/>
  <c r="M153" i="3" s="1"/>
  <c r="N153" i="3" s="1"/>
  <c r="R153" i="3" s="1"/>
  <c r="I153" i="3"/>
  <c r="H81" i="3"/>
  <c r="L81" i="3" s="1"/>
  <c r="I81" i="3"/>
  <c r="O81" i="3"/>
  <c r="G81" i="3"/>
  <c r="K81" i="3"/>
  <c r="J81" i="3" s="1"/>
  <c r="P81" i="3"/>
  <c r="K195" i="3"/>
  <c r="J195" i="3" s="1"/>
  <c r="O195" i="3" s="1"/>
  <c r="P195" i="3" s="1"/>
  <c r="G195" i="3"/>
  <c r="I195" i="3"/>
  <c r="L195" i="3"/>
  <c r="K309" i="3"/>
  <c r="J309" i="3" s="1"/>
  <c r="L309" i="3"/>
  <c r="K258" i="3"/>
  <c r="H258" i="3"/>
  <c r="L258" i="3" s="1"/>
  <c r="G258" i="3"/>
  <c r="J258" i="3"/>
  <c r="O258" i="3" s="1"/>
  <c r="P258" i="3" s="1"/>
  <c r="G247" i="3"/>
  <c r="H247" i="3"/>
  <c r="L247" i="3" s="1"/>
  <c r="I247" i="3"/>
  <c r="K247" i="3"/>
  <c r="I242" i="3"/>
  <c r="K242" i="3"/>
  <c r="J242" i="3" s="1"/>
  <c r="O242" i="3" s="1"/>
  <c r="P242" i="3" s="1"/>
  <c r="G242" i="3"/>
  <c r="H242" i="3"/>
  <c r="L242" i="3" s="1"/>
  <c r="M242" i="3" s="1"/>
  <c r="N242" i="3" s="1"/>
  <c r="R242" i="3" s="1"/>
  <c r="I82" i="3"/>
  <c r="K82" i="3"/>
  <c r="J82" i="3" s="1"/>
  <c r="O82" i="3" s="1"/>
  <c r="P82" i="3" s="1"/>
  <c r="G82" i="3"/>
  <c r="H82" i="3"/>
  <c r="L82" i="3" s="1"/>
  <c r="H50" i="3"/>
  <c r="L50" i="3" s="1"/>
  <c r="O50" i="3"/>
  <c r="P50" i="3"/>
  <c r="G50" i="3"/>
  <c r="I50" i="3"/>
  <c r="H39" i="3"/>
  <c r="L39" i="3" s="1"/>
  <c r="I39" i="3"/>
  <c r="K39" i="3"/>
  <c r="G39" i="3"/>
  <c r="J39" i="3"/>
  <c r="O39" i="3" s="1"/>
  <c r="P39" i="3" s="1"/>
  <c r="I293" i="3"/>
  <c r="L293" i="3"/>
  <c r="M293" i="3" s="1"/>
  <c r="N293" i="3" s="1"/>
  <c r="R293" i="3" s="1"/>
  <c r="O293" i="3"/>
  <c r="P293" i="3" s="1"/>
  <c r="K282" i="3"/>
  <c r="J282" i="3" s="1"/>
  <c r="O282" i="3" s="1"/>
  <c r="P282" i="3" s="1"/>
  <c r="H282" i="3"/>
  <c r="L282" i="3" s="1"/>
  <c r="G282" i="3"/>
  <c r="K267" i="3"/>
  <c r="K262" i="3"/>
  <c r="I262" i="3"/>
  <c r="J262" i="3"/>
  <c r="O262" i="3" s="1"/>
  <c r="L262" i="3"/>
  <c r="M262" i="3" s="1"/>
  <c r="N262" i="3" s="1"/>
  <c r="R262" i="3" s="1"/>
  <c r="P262" i="3"/>
  <c r="K249" i="3"/>
  <c r="J249" i="3" s="1"/>
  <c r="O249" i="3" s="1"/>
  <c r="G249" i="3"/>
  <c r="M249" i="3" s="1"/>
  <c r="N249" i="3" s="1"/>
  <c r="R249" i="3" s="1"/>
  <c r="I249" i="3"/>
  <c r="K162" i="3"/>
  <c r="J162" i="3" s="1"/>
  <c r="O162" i="3" s="1"/>
  <c r="P162" i="3" s="1"/>
  <c r="G162" i="3"/>
  <c r="I162" i="3"/>
  <c r="L162" i="3"/>
  <c r="I307" i="3"/>
  <c r="P317" i="3"/>
  <c r="G309" i="3"/>
  <c r="H307" i="3"/>
  <c r="L307" i="3" s="1"/>
  <c r="I305" i="3"/>
  <c r="L305" i="3"/>
  <c r="M305" i="3" s="1"/>
  <c r="N305" i="3" s="1"/>
  <c r="R305" i="3" s="1"/>
  <c r="O305" i="3"/>
  <c r="P305" i="3" s="1"/>
  <c r="G295" i="3"/>
  <c r="H295" i="3"/>
  <c r="L295" i="3" s="1"/>
  <c r="J295" i="3"/>
  <c r="O295" i="3" s="1"/>
  <c r="P295" i="3" s="1"/>
  <c r="G274" i="3"/>
  <c r="K270" i="3"/>
  <c r="J270" i="3" s="1"/>
  <c r="O270" i="3" s="1"/>
  <c r="P270" i="3" s="1"/>
  <c r="H270" i="3"/>
  <c r="L270" i="3" s="1"/>
  <c r="G270" i="3"/>
  <c r="H261" i="3"/>
  <c r="I258" i="3"/>
  <c r="P249" i="3"/>
  <c r="L248" i="3"/>
  <c r="J247" i="3"/>
  <c r="O247" i="3" s="1"/>
  <c r="P247" i="3" s="1"/>
  <c r="J234" i="3"/>
  <c r="O234" i="3" s="1"/>
  <c r="K234" i="3"/>
  <c r="P234" i="3"/>
  <c r="G234" i="3"/>
  <c r="H234" i="3"/>
  <c r="L234" i="3" s="1"/>
  <c r="I234" i="3"/>
  <c r="O232" i="3"/>
  <c r="P232" i="3" s="1"/>
  <c r="M221" i="3"/>
  <c r="N221" i="3" s="1"/>
  <c r="R221" i="3" s="1"/>
  <c r="G208" i="3"/>
  <c r="L208" i="3"/>
  <c r="M208" i="3" s="1"/>
  <c r="N208" i="3" s="1"/>
  <c r="R208" i="3" s="1"/>
  <c r="K208" i="3"/>
  <c r="J208" i="3" s="1"/>
  <c r="O208" i="3" s="1"/>
  <c r="P208" i="3" s="1"/>
  <c r="M198" i="3"/>
  <c r="N198" i="3" s="1"/>
  <c r="R198" i="3" s="1"/>
  <c r="M164" i="3"/>
  <c r="N164" i="3" s="1"/>
  <c r="R164" i="3" s="1"/>
  <c r="H83" i="3"/>
  <c r="L83" i="3" s="1"/>
  <c r="I83" i="3"/>
  <c r="K83" i="3"/>
  <c r="J83" i="3" s="1"/>
  <c r="O83" i="3" s="1"/>
  <c r="P83" i="3" s="1"/>
  <c r="G83" i="3"/>
  <c r="J50" i="3"/>
  <c r="J61" i="3"/>
  <c r="O61" i="3" s="1"/>
  <c r="P61" i="3" s="1"/>
  <c r="K61" i="3"/>
  <c r="G61" i="3"/>
  <c r="H61" i="3"/>
  <c r="L61" i="3" s="1"/>
  <c r="I61" i="3"/>
  <c r="H255" i="3"/>
  <c r="L255" i="3" s="1"/>
  <c r="M255" i="3" s="1"/>
  <c r="N255" i="3" s="1"/>
  <c r="R255" i="3" s="1"/>
  <c r="I230" i="3"/>
  <c r="K230" i="3"/>
  <c r="J230" i="3" s="1"/>
  <c r="L230" i="3"/>
  <c r="M230" i="3" s="1"/>
  <c r="N230" i="3" s="1"/>
  <c r="R230" i="3" s="1"/>
  <c r="O229" i="3"/>
  <c r="P229" i="3" s="1"/>
  <c r="G229" i="3"/>
  <c r="P228" i="3"/>
  <c r="H228" i="3"/>
  <c r="I227" i="3"/>
  <c r="G227" i="3"/>
  <c r="H227" i="3"/>
  <c r="L227" i="3" s="1"/>
  <c r="K226" i="3"/>
  <c r="J226" i="3" s="1"/>
  <c r="O226" i="3" s="1"/>
  <c r="P226" i="3" s="1"/>
  <c r="L226" i="3"/>
  <c r="M226" i="3" s="1"/>
  <c r="N226" i="3" s="1"/>
  <c r="R226" i="3" s="1"/>
  <c r="K225" i="3"/>
  <c r="J225" i="3" s="1"/>
  <c r="I224" i="3"/>
  <c r="G223" i="3"/>
  <c r="H223" i="3"/>
  <c r="L223" i="3" s="1"/>
  <c r="J222" i="3"/>
  <c r="O222" i="3" s="1"/>
  <c r="K222" i="3"/>
  <c r="P222" i="3"/>
  <c r="K168" i="3"/>
  <c r="J168" i="3" s="1"/>
  <c r="O168" i="3" s="1"/>
  <c r="P168" i="3" s="1"/>
  <c r="G136" i="3"/>
  <c r="I136" i="3"/>
  <c r="K136" i="3"/>
  <c r="J136" i="3" s="1"/>
  <c r="O136" i="3" s="1"/>
  <c r="P136" i="3" s="1"/>
  <c r="L136" i="3"/>
  <c r="M136" i="3" s="1"/>
  <c r="N136" i="3" s="1"/>
  <c r="R136" i="3" s="1"/>
  <c r="G130" i="3"/>
  <c r="I130" i="3"/>
  <c r="K130" i="3"/>
  <c r="J130" i="3" s="1"/>
  <c r="H130" i="3"/>
  <c r="L130" i="3" s="1"/>
  <c r="O130" i="3"/>
  <c r="P130" i="3" s="1"/>
  <c r="M116" i="3"/>
  <c r="N116" i="3" s="1"/>
  <c r="R116" i="3" s="1"/>
  <c r="O253" i="3"/>
  <c r="P253" i="3" s="1"/>
  <c r="G219" i="3"/>
  <c r="H219" i="3"/>
  <c r="L219" i="3" s="1"/>
  <c r="G124" i="3"/>
  <c r="I124" i="3"/>
  <c r="K124" i="3"/>
  <c r="J124" i="3" s="1"/>
  <c r="O124" i="3" s="1"/>
  <c r="P124" i="3" s="1"/>
  <c r="L124" i="3"/>
  <c r="I284" i="3"/>
  <c r="I278" i="3"/>
  <c r="L278" i="3"/>
  <c r="M278" i="3" s="1"/>
  <c r="N278" i="3" s="1"/>
  <c r="R278" i="3" s="1"/>
  <c r="I272" i="3"/>
  <c r="I266" i="3"/>
  <c r="L266" i="3"/>
  <c r="M266" i="3" s="1"/>
  <c r="N266" i="3" s="1"/>
  <c r="U266" i="3" s="1"/>
  <c r="I260" i="3"/>
  <c r="O230" i="3"/>
  <c r="P230" i="3" s="1"/>
  <c r="P227" i="3"/>
  <c r="O225" i="3"/>
  <c r="P225" i="3" s="1"/>
  <c r="O223" i="3"/>
  <c r="P223" i="3" s="1"/>
  <c r="P219" i="3"/>
  <c r="I218" i="3"/>
  <c r="K218" i="3"/>
  <c r="J218" i="3" s="1"/>
  <c r="O218" i="3" s="1"/>
  <c r="P218" i="3" s="1"/>
  <c r="L218" i="3"/>
  <c r="M218" i="3" s="1"/>
  <c r="N218" i="3" s="1"/>
  <c r="R218" i="3" s="1"/>
  <c r="O217" i="3"/>
  <c r="P217" i="3" s="1"/>
  <c r="G217" i="3"/>
  <c r="M217" i="3" s="1"/>
  <c r="N217" i="3" s="1"/>
  <c r="R217" i="3" s="1"/>
  <c r="P216" i="3"/>
  <c r="H216" i="3"/>
  <c r="I215" i="3"/>
  <c r="G215" i="3"/>
  <c r="H215" i="3"/>
  <c r="L215" i="3" s="1"/>
  <c r="K214" i="3"/>
  <c r="J214" i="3" s="1"/>
  <c r="O214" i="3" s="1"/>
  <c r="P214" i="3" s="1"/>
  <c r="L214" i="3"/>
  <c r="M214" i="3" s="1"/>
  <c r="N214" i="3" s="1"/>
  <c r="R214" i="3" s="1"/>
  <c r="M213" i="3"/>
  <c r="N213" i="3" s="1"/>
  <c r="R213" i="3" s="1"/>
  <c r="K213" i="3"/>
  <c r="J213" i="3" s="1"/>
  <c r="O213" i="3" s="1"/>
  <c r="P213" i="3" s="1"/>
  <c r="I212" i="3"/>
  <c r="M212" i="3"/>
  <c r="G211" i="3"/>
  <c r="H211" i="3"/>
  <c r="L211" i="3" s="1"/>
  <c r="P211" i="3"/>
  <c r="K210" i="3"/>
  <c r="J210" i="3" s="1"/>
  <c r="O210" i="3" s="1"/>
  <c r="P210" i="3" s="1"/>
  <c r="M206" i="3"/>
  <c r="N206" i="3" s="1"/>
  <c r="R206" i="3" s="1"/>
  <c r="M176" i="3"/>
  <c r="N176" i="3" s="1"/>
  <c r="R176" i="3" s="1"/>
  <c r="J138" i="3"/>
  <c r="K138" i="3"/>
  <c r="I138" i="3"/>
  <c r="H138" i="3"/>
  <c r="L138" i="3" s="1"/>
  <c r="O138" i="3"/>
  <c r="P138" i="3" s="1"/>
  <c r="K132" i="3"/>
  <c r="J132" i="3" s="1"/>
  <c r="O132" i="3" s="1"/>
  <c r="P132" i="3" s="1"/>
  <c r="I132" i="3"/>
  <c r="G132" i="3"/>
  <c r="H132" i="3"/>
  <c r="L132" i="3" s="1"/>
  <c r="G64" i="3"/>
  <c r="H64" i="3"/>
  <c r="L64" i="3" s="1"/>
  <c r="K64" i="3"/>
  <c r="J64" i="3"/>
  <c r="O64" i="3" s="1"/>
  <c r="P64" i="3" s="1"/>
  <c r="I64" i="3"/>
  <c r="H21" i="3"/>
  <c r="L21" i="3" s="1"/>
  <c r="I21" i="3"/>
  <c r="G21" i="3"/>
  <c r="K21" i="3"/>
  <c r="J21" i="3" s="1"/>
  <c r="O21" i="3" s="1"/>
  <c r="P21" i="3" s="1"/>
  <c r="M316" i="3"/>
  <c r="N316" i="3" s="1"/>
  <c r="R316" i="3" s="1"/>
  <c r="M304" i="3"/>
  <c r="N304" i="3" s="1"/>
  <c r="R304" i="3" s="1"/>
  <c r="M292" i="3"/>
  <c r="N292" i="3" s="1"/>
  <c r="R292" i="3" s="1"/>
  <c r="O284" i="3"/>
  <c r="P284" i="3" s="1"/>
  <c r="P278" i="3"/>
  <c r="O272" i="3"/>
  <c r="P272" i="3" s="1"/>
  <c r="P266" i="3"/>
  <c r="O260" i="3"/>
  <c r="P260" i="3" s="1"/>
  <c r="L229" i="3"/>
  <c r="M229" i="3" s="1"/>
  <c r="N229" i="3" s="1"/>
  <c r="R229" i="3" s="1"/>
  <c r="O227" i="3"/>
  <c r="L225" i="3"/>
  <c r="M225" i="3" s="1"/>
  <c r="N225" i="3" s="1"/>
  <c r="R225" i="3" s="1"/>
  <c r="L224" i="3"/>
  <c r="M224" i="3" s="1"/>
  <c r="N224" i="3" s="1"/>
  <c r="R224" i="3" s="1"/>
  <c r="M222" i="3"/>
  <c r="N222" i="3" s="1"/>
  <c r="R222" i="3" s="1"/>
  <c r="O219" i="3"/>
  <c r="O216" i="3"/>
  <c r="P212" i="3"/>
  <c r="G202" i="3"/>
  <c r="K202" i="3"/>
  <c r="J202" i="3" s="1"/>
  <c r="O202" i="3" s="1"/>
  <c r="P202" i="3" s="1"/>
  <c r="L202" i="3"/>
  <c r="G172" i="3"/>
  <c r="J172" i="3"/>
  <c r="O172" i="3" s="1"/>
  <c r="P172" i="3" s="1"/>
  <c r="K172" i="3"/>
  <c r="L172" i="3"/>
  <c r="M172" i="3" s="1"/>
  <c r="N172" i="3" s="1"/>
  <c r="R172" i="3" s="1"/>
  <c r="I172" i="3"/>
  <c r="M168" i="3"/>
  <c r="N168" i="3" s="1"/>
  <c r="R168" i="3" s="1"/>
  <c r="K156" i="3"/>
  <c r="J156" i="3" s="1"/>
  <c r="O156" i="3" s="1"/>
  <c r="P156" i="3" s="1"/>
  <c r="I156" i="3"/>
  <c r="L156" i="3"/>
  <c r="M156" i="3" s="1"/>
  <c r="G142" i="3"/>
  <c r="M142" i="3" s="1"/>
  <c r="I142" i="3"/>
  <c r="J142" i="3"/>
  <c r="O142" i="3" s="1"/>
  <c r="P142" i="3" s="1"/>
  <c r="K142" i="3"/>
  <c r="M79" i="3"/>
  <c r="N79" i="3" s="1"/>
  <c r="R79" i="3" s="1"/>
  <c r="H66" i="3"/>
  <c r="L66" i="3" s="1"/>
  <c r="I66" i="3"/>
  <c r="G66" i="3"/>
  <c r="K66" i="3"/>
  <c r="J66" i="3" s="1"/>
  <c r="O66" i="3" s="1"/>
  <c r="P66" i="3" s="1"/>
  <c r="H42" i="3"/>
  <c r="L42" i="3" s="1"/>
  <c r="M42" i="3" s="1"/>
  <c r="N42" i="3" s="1"/>
  <c r="U42" i="3" s="1"/>
  <c r="Q42" i="3" s="1"/>
  <c r="I42" i="3"/>
  <c r="K42" i="3"/>
  <c r="J42" i="3" s="1"/>
  <c r="O42" i="3" s="1"/>
  <c r="P42" i="3" s="1"/>
  <c r="G42" i="3"/>
  <c r="H283" i="3"/>
  <c r="M277" i="3"/>
  <c r="N277" i="3" s="1"/>
  <c r="R277" i="3" s="1"/>
  <c r="O277" i="3"/>
  <c r="P277" i="3" s="1"/>
  <c r="H271" i="3"/>
  <c r="M265" i="3"/>
  <c r="N265" i="3" s="1"/>
  <c r="R265" i="3" s="1"/>
  <c r="O265" i="3"/>
  <c r="P265" i="3" s="1"/>
  <c r="H259" i="3"/>
  <c r="L259" i="3" s="1"/>
  <c r="K255" i="3"/>
  <c r="J255" i="3" s="1"/>
  <c r="O255" i="3" s="1"/>
  <c r="P255" i="3" s="1"/>
  <c r="L253" i="3"/>
  <c r="M253" i="3" s="1"/>
  <c r="N253" i="3" s="1"/>
  <c r="U253" i="3" s="1"/>
  <c r="I251" i="3"/>
  <c r="H251" i="3"/>
  <c r="J251" i="3"/>
  <c r="O251" i="3" s="1"/>
  <c r="P251" i="3" s="1"/>
  <c r="K229" i="3"/>
  <c r="J229" i="3" s="1"/>
  <c r="K228" i="3"/>
  <c r="J228" i="3" s="1"/>
  <c r="O228" i="3" s="1"/>
  <c r="L191" i="3"/>
  <c r="M191" i="3" s="1"/>
  <c r="N191" i="3" s="1"/>
  <c r="R191" i="3" s="1"/>
  <c r="G148" i="3"/>
  <c r="I148" i="3"/>
  <c r="K148" i="3"/>
  <c r="J148" i="3" s="1"/>
  <c r="O148" i="3" s="1"/>
  <c r="P148" i="3" s="1"/>
  <c r="L148" i="3"/>
  <c r="M148" i="3" s="1"/>
  <c r="N148" i="3" s="1"/>
  <c r="R148" i="3" s="1"/>
  <c r="I245" i="3"/>
  <c r="N245" i="3"/>
  <c r="U245" i="3" s="1"/>
  <c r="O245" i="3"/>
  <c r="P245" i="3" s="1"/>
  <c r="I233" i="3"/>
  <c r="N233" i="3" s="1"/>
  <c r="R233" i="3" s="1"/>
  <c r="O233" i="3"/>
  <c r="P233" i="3" s="1"/>
  <c r="I221" i="3"/>
  <c r="O221" i="3"/>
  <c r="P221" i="3" s="1"/>
  <c r="J204" i="3"/>
  <c r="O204" i="3" s="1"/>
  <c r="P204" i="3" s="1"/>
  <c r="K204" i="3"/>
  <c r="G204" i="3"/>
  <c r="M204" i="3" s="1"/>
  <c r="N204" i="3" s="1"/>
  <c r="R204" i="3" s="1"/>
  <c r="K201" i="3"/>
  <c r="J201" i="3" s="1"/>
  <c r="O201" i="3" s="1"/>
  <c r="P201" i="3" s="1"/>
  <c r="L201" i="3"/>
  <c r="M201" i="3" s="1"/>
  <c r="N201" i="3" s="1"/>
  <c r="R201" i="3" s="1"/>
  <c r="M182" i="3"/>
  <c r="N182" i="3" s="1"/>
  <c r="R182" i="3" s="1"/>
  <c r="G154" i="3"/>
  <c r="M154" i="3" s="1"/>
  <c r="N154" i="3" s="1"/>
  <c r="R154" i="3" s="1"/>
  <c r="I154" i="3"/>
  <c r="K154" i="3"/>
  <c r="J154" i="3" s="1"/>
  <c r="O154" i="3" s="1"/>
  <c r="P154" i="3" s="1"/>
  <c r="M108" i="3"/>
  <c r="N108" i="3" s="1"/>
  <c r="R108" i="3" s="1"/>
  <c r="K70" i="3"/>
  <c r="J70" i="3" s="1"/>
  <c r="L70" i="3"/>
  <c r="M70" i="3" s="1"/>
  <c r="N70" i="3" s="1"/>
  <c r="R70" i="3" s="1"/>
  <c r="I70" i="3"/>
  <c r="O70" i="3"/>
  <c r="P70" i="3" s="1"/>
  <c r="J19" i="3"/>
  <c r="K19" i="3"/>
  <c r="I19" i="3"/>
  <c r="G19" i="3"/>
  <c r="H19" i="3"/>
  <c r="L19" i="3" s="1"/>
  <c r="O19" i="3"/>
  <c r="P19" i="3" s="1"/>
  <c r="K192" i="3"/>
  <c r="J192" i="3" s="1"/>
  <c r="O192" i="3" s="1"/>
  <c r="P192" i="3" s="1"/>
  <c r="L192" i="3"/>
  <c r="M192" i="3" s="1"/>
  <c r="N192" i="3" s="1"/>
  <c r="R192" i="3" s="1"/>
  <c r="J171" i="3"/>
  <c r="O171" i="3" s="1"/>
  <c r="P171" i="3" s="1"/>
  <c r="K171" i="3"/>
  <c r="I171" i="3"/>
  <c r="L171" i="3"/>
  <c r="M171" i="3" s="1"/>
  <c r="N171" i="3" s="1"/>
  <c r="R171" i="3" s="1"/>
  <c r="N137" i="3"/>
  <c r="R137" i="3" s="1"/>
  <c r="J85" i="3"/>
  <c r="G85" i="3"/>
  <c r="H85" i="3"/>
  <c r="L85" i="3" s="1"/>
  <c r="O85" i="3"/>
  <c r="P85" i="3" s="1"/>
  <c r="K71" i="3"/>
  <c r="J71" i="3" s="1"/>
  <c r="O71" i="3" s="1"/>
  <c r="P71" i="3" s="1"/>
  <c r="G71" i="3"/>
  <c r="H71" i="3"/>
  <c r="L71" i="3" s="1"/>
  <c r="P55" i="3"/>
  <c r="J55" i="3"/>
  <c r="O55" i="3" s="1"/>
  <c r="G55" i="3"/>
  <c r="H55" i="3"/>
  <c r="L55" i="3" s="1"/>
  <c r="I55" i="3"/>
  <c r="K55" i="3"/>
  <c r="J25" i="3"/>
  <c r="O25" i="3" s="1"/>
  <c r="P25" i="3" s="1"/>
  <c r="I25" i="3"/>
  <c r="G25" i="3"/>
  <c r="H25" i="3"/>
  <c r="L25" i="3" s="1"/>
  <c r="K25" i="3"/>
  <c r="L113" i="3"/>
  <c r="M113" i="3" s="1"/>
  <c r="N113" i="3" s="1"/>
  <c r="R113" i="3" s="1"/>
  <c r="I113" i="3"/>
  <c r="J91" i="3"/>
  <c r="O91" i="3" s="1"/>
  <c r="P91" i="3" s="1"/>
  <c r="L91" i="3"/>
  <c r="M91" i="3" s="1"/>
  <c r="N91" i="3" s="1"/>
  <c r="R91" i="3" s="1"/>
  <c r="G91" i="3"/>
  <c r="K91" i="3"/>
  <c r="M88" i="3"/>
  <c r="N88" i="3" s="1"/>
  <c r="R88" i="3" s="1"/>
  <c r="L35" i="3"/>
  <c r="M35" i="3" s="1"/>
  <c r="N35" i="3" s="1"/>
  <c r="R35" i="3" s="1"/>
  <c r="I35" i="3"/>
  <c r="O35" i="3"/>
  <c r="P35" i="3" s="1"/>
  <c r="J207" i="3"/>
  <c r="O207" i="3" s="1"/>
  <c r="P207" i="3" s="1"/>
  <c r="K207" i="3"/>
  <c r="M207" i="3"/>
  <c r="N207" i="3" s="1"/>
  <c r="R207" i="3" s="1"/>
  <c r="J198" i="3"/>
  <c r="O198" i="3" s="1"/>
  <c r="P198" i="3" s="1"/>
  <c r="K198" i="3"/>
  <c r="K189" i="3"/>
  <c r="J189" i="3" s="1"/>
  <c r="O189" i="3" s="1"/>
  <c r="P189" i="3" s="1"/>
  <c r="M189" i="3"/>
  <c r="N189" i="3" s="1"/>
  <c r="R189" i="3" s="1"/>
  <c r="K180" i="3"/>
  <c r="J180" i="3" s="1"/>
  <c r="O180" i="3" s="1"/>
  <c r="P180" i="3" s="1"/>
  <c r="G166" i="3"/>
  <c r="M166" i="3" s="1"/>
  <c r="N166" i="3" s="1"/>
  <c r="R166" i="3" s="1"/>
  <c r="K166" i="3"/>
  <c r="J166" i="3" s="1"/>
  <c r="O166" i="3" s="1"/>
  <c r="P166" i="3" s="1"/>
  <c r="J165" i="3"/>
  <c r="O165" i="3" s="1"/>
  <c r="P165" i="3" s="1"/>
  <c r="K165" i="3"/>
  <c r="M165" i="3"/>
  <c r="N165" i="3" s="1"/>
  <c r="R165" i="3" s="1"/>
  <c r="M134" i="3"/>
  <c r="N134" i="3" s="1"/>
  <c r="R134" i="3" s="1"/>
  <c r="K120" i="3"/>
  <c r="J120" i="3" s="1"/>
  <c r="O120" i="3" s="1"/>
  <c r="P120" i="3" s="1"/>
  <c r="I120" i="3"/>
  <c r="G118" i="3"/>
  <c r="M118" i="3" s="1"/>
  <c r="N118" i="3" s="1"/>
  <c r="R118" i="3" s="1"/>
  <c r="I118" i="3"/>
  <c r="J118" i="3"/>
  <c r="O118" i="3" s="1"/>
  <c r="P118" i="3" s="1"/>
  <c r="K118" i="3"/>
  <c r="P113" i="3"/>
  <c r="H56" i="3"/>
  <c r="G56" i="3"/>
  <c r="I56" i="3"/>
  <c r="J56" i="3"/>
  <c r="O56" i="3" s="1"/>
  <c r="P56" i="3" s="1"/>
  <c r="I49" i="3"/>
  <c r="K49" i="3"/>
  <c r="J49" i="3" s="1"/>
  <c r="O49" i="3" s="1"/>
  <c r="P49" i="3" s="1"/>
  <c r="L49" i="3"/>
  <c r="M49" i="3" s="1"/>
  <c r="I41" i="3"/>
  <c r="J41" i="3"/>
  <c r="O41" i="3" s="1"/>
  <c r="P41" i="3" s="1"/>
  <c r="K41" i="3"/>
  <c r="H41" i="3"/>
  <c r="L41" i="3" s="1"/>
  <c r="J36" i="3"/>
  <c r="O36" i="3" s="1"/>
  <c r="P36" i="3" s="1"/>
  <c r="H33" i="3"/>
  <c r="L33" i="3" s="1"/>
  <c r="I33" i="3"/>
  <c r="G33" i="3"/>
  <c r="K33" i="3"/>
  <c r="J33" i="3" s="1"/>
  <c r="O33" i="3"/>
  <c r="P33" i="3" s="1"/>
  <c r="H20" i="3"/>
  <c r="L20" i="3" s="1"/>
  <c r="I20" i="3"/>
  <c r="G20" i="3"/>
  <c r="K20" i="3"/>
  <c r="J20" i="3" s="1"/>
  <c r="O20" i="3" s="1"/>
  <c r="P20" i="3"/>
  <c r="M194" i="3"/>
  <c r="N194" i="3" s="1"/>
  <c r="R194" i="3" s="1"/>
  <c r="M158" i="3"/>
  <c r="N158" i="3" s="1"/>
  <c r="R158" i="3" s="1"/>
  <c r="O113" i="3"/>
  <c r="L109" i="3"/>
  <c r="M109" i="3" s="1"/>
  <c r="I109" i="3"/>
  <c r="K109" i="3"/>
  <c r="J109" i="3" s="1"/>
  <c r="O109" i="3" s="1"/>
  <c r="P109" i="3"/>
  <c r="H92" i="3"/>
  <c r="K92" i="3"/>
  <c r="J92" i="3" s="1"/>
  <c r="O92" i="3" s="1"/>
  <c r="P92" i="3" s="1"/>
  <c r="G92" i="3"/>
  <c r="I92" i="3"/>
  <c r="H60" i="3"/>
  <c r="L60" i="3" s="1"/>
  <c r="M60" i="3" s="1"/>
  <c r="N60" i="3" s="1"/>
  <c r="R60" i="3" s="1"/>
  <c r="I60" i="3"/>
  <c r="K60" i="3"/>
  <c r="J60" i="3" s="1"/>
  <c r="O60" i="3" s="1"/>
  <c r="P60" i="3" s="1"/>
  <c r="P53" i="3"/>
  <c r="G53" i="3"/>
  <c r="H53" i="3"/>
  <c r="L53" i="3" s="1"/>
  <c r="I53" i="3"/>
  <c r="H44" i="3"/>
  <c r="L44" i="3" s="1"/>
  <c r="G44" i="3"/>
  <c r="I44" i="3"/>
  <c r="J44" i="3"/>
  <c r="O44" i="3" s="1"/>
  <c r="P44" i="3" s="1"/>
  <c r="P28" i="3"/>
  <c r="H28" i="3"/>
  <c r="L28" i="3" s="1"/>
  <c r="I28" i="3"/>
  <c r="J28" i="3"/>
  <c r="O28" i="3" s="1"/>
  <c r="H24" i="3"/>
  <c r="L24" i="3" s="1"/>
  <c r="I24" i="3"/>
  <c r="G24" i="3"/>
  <c r="J24" i="3"/>
  <c r="O24" i="3"/>
  <c r="P24" i="3" s="1"/>
  <c r="K141" i="3"/>
  <c r="J141" i="3" s="1"/>
  <c r="O141" i="3" s="1"/>
  <c r="P141" i="3" s="1"/>
  <c r="J135" i="3"/>
  <c r="O135" i="3" s="1"/>
  <c r="P135" i="3" s="1"/>
  <c r="K135" i="3"/>
  <c r="K129" i="3"/>
  <c r="J129" i="3" s="1"/>
  <c r="O129" i="3" s="1"/>
  <c r="P129" i="3" s="1"/>
  <c r="K123" i="3"/>
  <c r="J123" i="3" s="1"/>
  <c r="O123" i="3" s="1"/>
  <c r="P123" i="3" s="1"/>
  <c r="J117" i="3"/>
  <c r="O117" i="3" s="1"/>
  <c r="P117" i="3" s="1"/>
  <c r="K117" i="3"/>
  <c r="P94" i="3"/>
  <c r="G94" i="3"/>
  <c r="H94" i="3"/>
  <c r="L94" i="3" s="1"/>
  <c r="I94" i="3"/>
  <c r="H84" i="3"/>
  <c r="L84" i="3" s="1"/>
  <c r="I84" i="3"/>
  <c r="G84" i="3"/>
  <c r="K84" i="3"/>
  <c r="J84" i="3" s="1"/>
  <c r="O84" i="3" s="1"/>
  <c r="P84" i="3" s="1"/>
  <c r="J73" i="3"/>
  <c r="O73" i="3" s="1"/>
  <c r="P73" i="3" s="1"/>
  <c r="H73" i="3"/>
  <c r="I73" i="3"/>
  <c r="K73" i="3"/>
  <c r="L29" i="3"/>
  <c r="K29" i="3"/>
  <c r="J29" i="3" s="1"/>
  <c r="O29" i="3" s="1"/>
  <c r="P29" i="3" s="1"/>
  <c r="G107" i="3"/>
  <c r="M107" i="3" s="1"/>
  <c r="N107" i="3" s="1"/>
  <c r="R107" i="3" s="1"/>
  <c r="H106" i="3"/>
  <c r="I106" i="3"/>
  <c r="J106" i="3"/>
  <c r="O106" i="3" s="1"/>
  <c r="P106" i="3" s="1"/>
  <c r="J105" i="3"/>
  <c r="O105" i="3" s="1"/>
  <c r="P105" i="3" s="1"/>
  <c r="L105" i="3"/>
  <c r="M105" i="3" s="1"/>
  <c r="N105" i="3" s="1"/>
  <c r="R105" i="3" s="1"/>
  <c r="P100" i="3"/>
  <c r="L100" i="3"/>
  <c r="M100" i="3" s="1"/>
  <c r="N100" i="3" s="1"/>
  <c r="R100" i="3" s="1"/>
  <c r="J97" i="3"/>
  <c r="O97" i="3" s="1"/>
  <c r="P97" i="3" s="1"/>
  <c r="H96" i="3"/>
  <c r="L96" i="3" s="1"/>
  <c r="I96" i="3"/>
  <c r="G96" i="3"/>
  <c r="O94" i="3"/>
  <c r="H87" i="3"/>
  <c r="I87" i="3"/>
  <c r="H86" i="3"/>
  <c r="L86" i="3" s="1"/>
  <c r="G86" i="3"/>
  <c r="H62" i="3"/>
  <c r="K62" i="3"/>
  <c r="J62" i="3" s="1"/>
  <c r="O62" i="3" s="1"/>
  <c r="P62" i="3" s="1"/>
  <c r="M58" i="3"/>
  <c r="N58" i="3" s="1"/>
  <c r="R58" i="3" s="1"/>
  <c r="G205" i="3"/>
  <c r="M205" i="3" s="1"/>
  <c r="N205" i="3" s="1"/>
  <c r="R205" i="3" s="1"/>
  <c r="G199" i="3"/>
  <c r="M199" i="3" s="1"/>
  <c r="N199" i="3" s="1"/>
  <c r="R199" i="3" s="1"/>
  <c r="G193" i="3"/>
  <c r="M193" i="3" s="1"/>
  <c r="N193" i="3" s="1"/>
  <c r="R193" i="3" s="1"/>
  <c r="G187" i="3"/>
  <c r="M187" i="3" s="1"/>
  <c r="N187" i="3" s="1"/>
  <c r="R187" i="3" s="1"/>
  <c r="G181" i="3"/>
  <c r="M181" i="3" s="1"/>
  <c r="N181" i="3" s="1"/>
  <c r="R181" i="3" s="1"/>
  <c r="G175" i="3"/>
  <c r="M175" i="3" s="1"/>
  <c r="N175" i="3" s="1"/>
  <c r="R175" i="3" s="1"/>
  <c r="G169" i="3"/>
  <c r="M169" i="3" s="1"/>
  <c r="N169" i="3" s="1"/>
  <c r="R169" i="3" s="1"/>
  <c r="G163" i="3"/>
  <c r="M163" i="3" s="1"/>
  <c r="N163" i="3" s="1"/>
  <c r="R163" i="3" s="1"/>
  <c r="G157" i="3"/>
  <c r="M157" i="3" s="1"/>
  <c r="N157" i="3" s="1"/>
  <c r="R157" i="3" s="1"/>
  <c r="G151" i="3"/>
  <c r="M151" i="3" s="1"/>
  <c r="N151" i="3" s="1"/>
  <c r="R151" i="3" s="1"/>
  <c r="G145" i="3"/>
  <c r="M145" i="3" s="1"/>
  <c r="N145" i="3" s="1"/>
  <c r="R145" i="3" s="1"/>
  <c r="G139" i="3"/>
  <c r="M139" i="3" s="1"/>
  <c r="N139" i="3" s="1"/>
  <c r="R139" i="3" s="1"/>
  <c r="M135" i="3"/>
  <c r="N135" i="3" s="1"/>
  <c r="R135" i="3" s="1"/>
  <c r="G133" i="3"/>
  <c r="M133" i="3" s="1"/>
  <c r="N133" i="3" s="1"/>
  <c r="R133" i="3" s="1"/>
  <c r="M129" i="3"/>
  <c r="N129" i="3" s="1"/>
  <c r="R129" i="3" s="1"/>
  <c r="G127" i="3"/>
  <c r="M127" i="3" s="1"/>
  <c r="N127" i="3" s="1"/>
  <c r="R127" i="3" s="1"/>
  <c r="M123" i="3"/>
  <c r="N123" i="3" s="1"/>
  <c r="R123" i="3" s="1"/>
  <c r="G121" i="3"/>
  <c r="M121" i="3" s="1"/>
  <c r="N121" i="3" s="1"/>
  <c r="R121" i="3" s="1"/>
  <c r="M117" i="3"/>
  <c r="N117" i="3" s="1"/>
  <c r="R117" i="3" s="1"/>
  <c r="G115" i="3"/>
  <c r="M115" i="3" s="1"/>
  <c r="N115" i="3" s="1"/>
  <c r="R115" i="3" s="1"/>
  <c r="P107" i="3"/>
  <c r="P76" i="3"/>
  <c r="H75" i="3"/>
  <c r="L75" i="3" s="1"/>
  <c r="I75" i="3"/>
  <c r="G75" i="3"/>
  <c r="J75" i="3"/>
  <c r="O75" i="3" s="1"/>
  <c r="P75" i="3" s="1"/>
  <c r="P52" i="3"/>
  <c r="H52" i="3"/>
  <c r="I52" i="3"/>
  <c r="J52" i="3"/>
  <c r="O52" i="3" s="1"/>
  <c r="J43" i="3"/>
  <c r="O43" i="3" s="1"/>
  <c r="P43" i="3" s="1"/>
  <c r="G43" i="3"/>
  <c r="H43" i="3"/>
  <c r="L43" i="3" s="1"/>
  <c r="I43" i="3"/>
  <c r="G22" i="3"/>
  <c r="H22" i="3"/>
  <c r="L22" i="3" s="1"/>
  <c r="K22" i="3"/>
  <c r="J22" i="3" s="1"/>
  <c r="O22" i="3" s="1"/>
  <c r="P22" i="3" s="1"/>
  <c r="L141" i="3"/>
  <c r="M141" i="3" s="1"/>
  <c r="N141" i="3" s="1"/>
  <c r="R141" i="3" s="1"/>
  <c r="J114" i="3"/>
  <c r="O114" i="3" s="1"/>
  <c r="P114" i="3" s="1"/>
  <c r="I114" i="3"/>
  <c r="K114" i="3"/>
  <c r="G103" i="3"/>
  <c r="M103" i="3" s="1"/>
  <c r="N103" i="3" s="1"/>
  <c r="R103" i="3" s="1"/>
  <c r="J102" i="3"/>
  <c r="O102" i="3" s="1"/>
  <c r="P102" i="3" s="1"/>
  <c r="H102" i="3"/>
  <c r="I102" i="3"/>
  <c r="K102" i="3"/>
  <c r="K101" i="3"/>
  <c r="J101" i="3" s="1"/>
  <c r="O101" i="3" s="1"/>
  <c r="P101" i="3" s="1"/>
  <c r="L101" i="3"/>
  <c r="M101" i="3" s="1"/>
  <c r="N101" i="3" s="1"/>
  <c r="R101" i="3" s="1"/>
  <c r="H90" i="3"/>
  <c r="I90" i="3"/>
  <c r="O90" i="3"/>
  <c r="P90" i="3" s="1"/>
  <c r="H80" i="3"/>
  <c r="O80" i="3"/>
  <c r="P80" i="3"/>
  <c r="H63" i="3"/>
  <c r="L63" i="3" s="1"/>
  <c r="I63" i="3"/>
  <c r="J63" i="3"/>
  <c r="O63" i="3" s="1"/>
  <c r="P63" i="3" s="1"/>
  <c r="K63" i="3"/>
  <c r="I31" i="3"/>
  <c r="K31" i="3"/>
  <c r="J31" i="3" s="1"/>
  <c r="L31" i="3"/>
  <c r="M31" i="3" s="1"/>
  <c r="N31" i="3" s="1"/>
  <c r="R31" i="3" s="1"/>
  <c r="O31" i="3"/>
  <c r="P31" i="3" s="1"/>
  <c r="H51" i="3"/>
  <c r="L51" i="3" s="1"/>
  <c r="I51" i="3"/>
  <c r="H30" i="3"/>
  <c r="I30" i="3"/>
  <c r="I16" i="3"/>
  <c r="L89" i="3"/>
  <c r="M89" i="3" s="1"/>
  <c r="N89" i="3" s="1"/>
  <c r="R89" i="3" s="1"/>
  <c r="P89" i="3"/>
  <c r="J79" i="3"/>
  <c r="H69" i="3"/>
  <c r="L69" i="3" s="1"/>
  <c r="I69" i="3"/>
  <c r="P58" i="3"/>
  <c r="H48" i="3"/>
  <c r="I48" i="3"/>
  <c r="L40" i="3"/>
  <c r="M40" i="3" s="1"/>
  <c r="N40" i="3" s="1"/>
  <c r="U40" i="3" s="1"/>
  <c r="Q40" i="3" s="1"/>
  <c r="H38" i="3"/>
  <c r="L38" i="3" s="1"/>
  <c r="O30" i="3"/>
  <c r="P30" i="3" s="1"/>
  <c r="J108" i="3"/>
  <c r="O108" i="3" s="1"/>
  <c r="P108" i="3" s="1"/>
  <c r="H99" i="3"/>
  <c r="I99" i="3"/>
  <c r="P88" i="3"/>
  <c r="O79" i="3"/>
  <c r="P79" i="3" s="1"/>
  <c r="H78" i="3"/>
  <c r="L78" i="3" s="1"/>
  <c r="I78" i="3"/>
  <c r="P69" i="3"/>
  <c r="H68" i="3"/>
  <c r="L47" i="3"/>
  <c r="M47" i="3" s="1"/>
  <c r="N47" i="3" s="1"/>
  <c r="U47" i="3" s="1"/>
  <c r="Q47" i="3" s="1"/>
  <c r="P47" i="3"/>
  <c r="K40" i="3"/>
  <c r="J40" i="3" s="1"/>
  <c r="O40" i="3" s="1"/>
  <c r="P40" i="3" s="1"/>
  <c r="J37" i="3"/>
  <c r="O37" i="3" s="1"/>
  <c r="P37" i="3" s="1"/>
  <c r="H27" i="3"/>
  <c r="I27" i="3"/>
  <c r="H98" i="3"/>
  <c r="L77" i="3"/>
  <c r="M77" i="3" s="1"/>
  <c r="N77" i="3" s="1"/>
  <c r="R77" i="3" s="1"/>
  <c r="P77" i="3"/>
  <c r="J67" i="3"/>
  <c r="O67" i="3" s="1"/>
  <c r="P67" i="3" s="1"/>
  <c r="H57" i="3"/>
  <c r="I57" i="3"/>
  <c r="P46" i="3"/>
  <c r="H36" i="3"/>
  <c r="I36" i="3"/>
  <c r="H26" i="3"/>
  <c r="L26" i="3" s="1"/>
  <c r="H18" i="3"/>
  <c r="I18" i="3"/>
  <c r="O18" i="3"/>
  <c r="P18" i="3" s="1"/>
  <c r="P16" i="3"/>
  <c r="H16" i="3"/>
  <c r="L23" i="3"/>
  <c r="M23" i="3" s="1"/>
  <c r="N23" i="3" s="1"/>
  <c r="R23" i="3" s="1"/>
  <c r="L17" i="3"/>
  <c r="M17" i="3" s="1"/>
  <c r="N17" i="3" s="1"/>
  <c r="U17" i="3" s="1"/>
  <c r="Q17" i="3" s="1"/>
  <c r="P23" i="3"/>
  <c r="P17" i="3"/>
  <c r="N29" i="3" l="1"/>
  <c r="U389" i="3"/>
  <c r="U411" i="3"/>
  <c r="U246" i="3"/>
  <c r="R19" i="4"/>
  <c r="U19" i="4"/>
  <c r="R43" i="4"/>
  <c r="U43" i="4"/>
  <c r="R41" i="4"/>
  <c r="U41" i="4"/>
  <c r="R37" i="4"/>
  <c r="U37" i="4"/>
  <c r="R40" i="4"/>
  <c r="U40" i="4"/>
  <c r="R388" i="4"/>
  <c r="U388" i="4"/>
  <c r="U389" i="4" s="1"/>
  <c r="R49" i="4"/>
  <c r="U49" i="4"/>
  <c r="R39" i="4"/>
  <c r="U39" i="4"/>
  <c r="R245" i="4"/>
  <c r="U245" i="4"/>
  <c r="U246" i="4" s="1"/>
  <c r="R29" i="4"/>
  <c r="U29" i="4"/>
  <c r="R17" i="4"/>
  <c r="U17" i="4"/>
  <c r="R410" i="4"/>
  <c r="U410" i="4"/>
  <c r="R22" i="4"/>
  <c r="U22" i="4"/>
  <c r="R16" i="4"/>
  <c r="U16" i="4"/>
  <c r="N372" i="4"/>
  <c r="M372" i="4" s="1"/>
  <c r="R372" i="4" s="1"/>
  <c r="N416" i="4"/>
  <c r="M416" i="4" s="1"/>
  <c r="R416" i="4" s="1"/>
  <c r="N426" i="4"/>
  <c r="M426" i="4" s="1"/>
  <c r="R426" i="4" s="1"/>
  <c r="N393" i="4"/>
  <c r="M393" i="4" s="1"/>
  <c r="R393" i="4" s="1"/>
  <c r="N206" i="4"/>
  <c r="M206" i="4" s="1"/>
  <c r="R206" i="4" s="1"/>
  <c r="N438" i="4"/>
  <c r="M438" i="4" s="1"/>
  <c r="R438" i="4" s="1"/>
  <c r="N138" i="4"/>
  <c r="M138" i="4" s="1"/>
  <c r="R138" i="4" s="1"/>
  <c r="N255" i="4"/>
  <c r="M255" i="4" s="1"/>
  <c r="R255" i="4" s="1"/>
  <c r="M518" i="3"/>
  <c r="N518" i="3" s="1"/>
  <c r="R518" i="3" s="1"/>
  <c r="N385" i="4"/>
  <c r="M385" i="4" s="1"/>
  <c r="R385" i="4" s="1"/>
  <c r="N158" i="4"/>
  <c r="M158" i="4" s="1"/>
  <c r="R158" i="4" s="1"/>
  <c r="N414" i="4"/>
  <c r="M414" i="4" s="1"/>
  <c r="R414" i="4" s="1"/>
  <c r="N350" i="4"/>
  <c r="M350" i="4" s="1"/>
  <c r="R350" i="4" s="1"/>
  <c r="N558" i="4"/>
  <c r="M558" i="4" s="1"/>
  <c r="R558" i="4" s="1"/>
  <c r="N454" i="4"/>
  <c r="M454" i="4" s="1"/>
  <c r="R454" i="4" s="1"/>
  <c r="N148" i="4"/>
  <c r="M148" i="4" s="1"/>
  <c r="R148" i="4" s="1"/>
  <c r="N259" i="4"/>
  <c r="M259" i="4" s="1"/>
  <c r="R259" i="4" s="1"/>
  <c r="N186" i="4"/>
  <c r="M186" i="4" s="1"/>
  <c r="R186" i="4" s="1"/>
  <c r="N33" i="4"/>
  <c r="M33" i="4" s="1"/>
  <c r="N369" i="4"/>
  <c r="M369" i="4" s="1"/>
  <c r="R369" i="4" s="1"/>
  <c r="N386" i="4"/>
  <c r="M386" i="4" s="1"/>
  <c r="R386" i="4" s="1"/>
  <c r="N110" i="4"/>
  <c r="M110" i="4" s="1"/>
  <c r="R110" i="4" s="1"/>
  <c r="L330" i="4"/>
  <c r="N330" i="4" s="1"/>
  <c r="M330" i="4" s="1"/>
  <c r="N208" i="4"/>
  <c r="M208" i="4" s="1"/>
  <c r="R208" i="4" s="1"/>
  <c r="N423" i="4"/>
  <c r="M423" i="4" s="1"/>
  <c r="R423" i="4" s="1"/>
  <c r="N87" i="4"/>
  <c r="M87" i="4" s="1"/>
  <c r="R87" i="4" s="1"/>
  <c r="N450" i="4"/>
  <c r="M450" i="4" s="1"/>
  <c r="R450" i="4" s="1"/>
  <c r="L525" i="4"/>
  <c r="N525" i="4" s="1"/>
  <c r="M525" i="4" s="1"/>
  <c r="R525" i="4" s="1"/>
  <c r="N333" i="4"/>
  <c r="M333" i="4" s="1"/>
  <c r="R333" i="4" s="1"/>
  <c r="N303" i="4"/>
  <c r="M303" i="4" s="1"/>
  <c r="R303" i="4" s="1"/>
  <c r="N578" i="4"/>
  <c r="M578" i="4" s="1"/>
  <c r="R578" i="4" s="1"/>
  <c r="N381" i="4"/>
  <c r="M381" i="4" s="1"/>
  <c r="R381" i="4" s="1"/>
  <c r="N399" i="4"/>
  <c r="M399" i="4" s="1"/>
  <c r="R399" i="4" s="1"/>
  <c r="N537" i="4"/>
  <c r="M537" i="4" s="1"/>
  <c r="R537" i="4" s="1"/>
  <c r="N69" i="4"/>
  <c r="M69" i="4" s="1"/>
  <c r="R69" i="4" s="1"/>
  <c r="N146" i="4"/>
  <c r="M146" i="4" s="1"/>
  <c r="R146" i="4" s="1"/>
  <c r="L400" i="4"/>
  <c r="N400" i="4" s="1"/>
  <c r="M400" i="4" s="1"/>
  <c r="R400" i="4" s="1"/>
  <c r="N56" i="4"/>
  <c r="M56" i="4" s="1"/>
  <c r="R56" i="4" s="1"/>
  <c r="N218" i="4"/>
  <c r="M218" i="4" s="1"/>
  <c r="R218" i="4" s="1"/>
  <c r="N342" i="4"/>
  <c r="M342" i="4" s="1"/>
  <c r="R342" i="4" s="1"/>
  <c r="N551" i="4"/>
  <c r="M551" i="4" s="1"/>
  <c r="R551" i="4" s="1"/>
  <c r="N459" i="4"/>
  <c r="M459" i="4" s="1"/>
  <c r="R459" i="4" s="1"/>
  <c r="N349" i="4"/>
  <c r="M349" i="4" s="1"/>
  <c r="R349" i="4" s="1"/>
  <c r="N132" i="4"/>
  <c r="M132" i="4" s="1"/>
  <c r="R132" i="4" s="1"/>
  <c r="N141" i="4"/>
  <c r="M141" i="4" s="1"/>
  <c r="R141" i="4" s="1"/>
  <c r="N439" i="4"/>
  <c r="M439" i="4" s="1"/>
  <c r="R439" i="4" s="1"/>
  <c r="N289" i="4"/>
  <c r="M289" i="4" s="1"/>
  <c r="R289" i="4" s="1"/>
  <c r="N441" i="4"/>
  <c r="M441" i="4" s="1"/>
  <c r="R441" i="4" s="1"/>
  <c r="N20" i="4"/>
  <c r="M20" i="4" s="1"/>
  <c r="R20" i="4" s="1"/>
  <c r="N449" i="4"/>
  <c r="M449" i="4" s="1"/>
  <c r="R449" i="4" s="1"/>
  <c r="N60" i="4"/>
  <c r="M60" i="4" s="1"/>
  <c r="R60" i="4" s="1"/>
  <c r="N163" i="4"/>
  <c r="M163" i="4" s="1"/>
  <c r="R163" i="4" s="1"/>
  <c r="N285" i="4"/>
  <c r="M285" i="4" s="1"/>
  <c r="R285" i="4" s="1"/>
  <c r="N522" i="4"/>
  <c r="M522" i="4" s="1"/>
  <c r="R522" i="4" s="1"/>
  <c r="N96" i="4"/>
  <c r="M96" i="4" s="1"/>
  <c r="R96" i="4" s="1"/>
  <c r="N170" i="4"/>
  <c r="M170" i="4" s="1"/>
  <c r="R170" i="4" s="1"/>
  <c r="N374" i="4"/>
  <c r="M374" i="4" s="1"/>
  <c r="R374" i="4" s="1"/>
  <c r="N107" i="4"/>
  <c r="M107" i="4" s="1"/>
  <c r="R107" i="4" s="1"/>
  <c r="N282" i="4"/>
  <c r="M282" i="4" s="1"/>
  <c r="R282" i="4" s="1"/>
  <c r="N247" i="4"/>
  <c r="M247" i="4" s="1"/>
  <c r="R247" i="4" s="1"/>
  <c r="N260" i="4"/>
  <c r="M260" i="4" s="1"/>
  <c r="R260" i="4" s="1"/>
  <c r="N194" i="4"/>
  <c r="M194" i="4" s="1"/>
  <c r="R194" i="4" s="1"/>
  <c r="M409" i="3"/>
  <c r="N409" i="3" s="1"/>
  <c r="R409" i="3" s="1"/>
  <c r="N229" i="4"/>
  <c r="M229" i="4" s="1"/>
  <c r="R229" i="4" s="1"/>
  <c r="N528" i="4"/>
  <c r="M528" i="4" s="1"/>
  <c r="R528" i="4" s="1"/>
  <c r="N546" i="4"/>
  <c r="M546" i="4" s="1"/>
  <c r="R546" i="4" s="1"/>
  <c r="N565" i="4"/>
  <c r="M565" i="4" s="1"/>
  <c r="R565" i="4" s="1"/>
  <c r="N576" i="4"/>
  <c r="M576" i="4" s="1"/>
  <c r="R576" i="4" s="1"/>
  <c r="N433" i="4"/>
  <c r="M433" i="4" s="1"/>
  <c r="R433" i="4" s="1"/>
  <c r="N231" i="4"/>
  <c r="M231" i="4" s="1"/>
  <c r="R231" i="4" s="1"/>
  <c r="N319" i="4"/>
  <c r="M319" i="4" s="1"/>
  <c r="R319" i="4" s="1"/>
  <c r="N171" i="4"/>
  <c r="M171" i="4" s="1"/>
  <c r="R171" i="4" s="1"/>
  <c r="N242" i="4"/>
  <c r="M242" i="4" s="1"/>
  <c r="R242" i="4" s="1"/>
  <c r="N337" i="4"/>
  <c r="M337" i="4" s="1"/>
  <c r="R337" i="4" s="1"/>
  <c r="N422" i="4"/>
  <c r="M422" i="4" s="1"/>
  <c r="R422" i="4" s="1"/>
  <c r="N554" i="4"/>
  <c r="M554" i="4" s="1"/>
  <c r="R554" i="4" s="1"/>
  <c r="N116" i="4"/>
  <c r="M116" i="4" s="1"/>
  <c r="R116" i="4" s="1"/>
  <c r="N275" i="4"/>
  <c r="M275" i="4" s="1"/>
  <c r="R275" i="4" s="1"/>
  <c r="N325" i="4"/>
  <c r="M325" i="4" s="1"/>
  <c r="R325" i="4" s="1"/>
  <c r="N271" i="4"/>
  <c r="M271" i="4" s="1"/>
  <c r="R271" i="4" s="1"/>
  <c r="N313" i="4"/>
  <c r="M313" i="4" s="1"/>
  <c r="R313" i="4" s="1"/>
  <c r="N235" i="4"/>
  <c r="M235" i="4" s="1"/>
  <c r="R235" i="4" s="1"/>
  <c r="N428" i="4"/>
  <c r="M428" i="4" s="1"/>
  <c r="R428" i="4" s="1"/>
  <c r="N493" i="4"/>
  <c r="M493" i="4" s="1"/>
  <c r="R493" i="4" s="1"/>
  <c r="N198" i="4"/>
  <c r="M198" i="4" s="1"/>
  <c r="R198" i="4" s="1"/>
  <c r="N397" i="4"/>
  <c r="M397" i="4" s="1"/>
  <c r="R397" i="4" s="1"/>
  <c r="N63" i="4"/>
  <c r="M63" i="4" s="1"/>
  <c r="R63" i="4" s="1"/>
  <c r="N164" i="4"/>
  <c r="M164" i="4" s="1"/>
  <c r="R164" i="4" s="1"/>
  <c r="N93" i="4"/>
  <c r="M93" i="4" s="1"/>
  <c r="R93" i="4" s="1"/>
  <c r="N351" i="4"/>
  <c r="M351" i="4" s="1"/>
  <c r="R351" i="4" s="1"/>
  <c r="N403" i="4"/>
  <c r="M403" i="4" s="1"/>
  <c r="R403" i="4" s="1"/>
  <c r="N498" i="4"/>
  <c r="M498" i="4" s="1"/>
  <c r="R498" i="4" s="1"/>
  <c r="N516" i="4"/>
  <c r="M516" i="4" s="1"/>
  <c r="R516" i="4" s="1"/>
  <c r="N331" i="4"/>
  <c r="M331" i="4" s="1"/>
  <c r="R331" i="4" s="1"/>
  <c r="N133" i="4"/>
  <c r="M133" i="4" s="1"/>
  <c r="R133" i="4" s="1"/>
  <c r="N574" i="4"/>
  <c r="M574" i="4" s="1"/>
  <c r="R574" i="4" s="1"/>
  <c r="N51" i="4"/>
  <c r="M51" i="4" s="1"/>
  <c r="N101" i="4"/>
  <c r="M101" i="4" s="1"/>
  <c r="R101" i="4" s="1"/>
  <c r="N30" i="4"/>
  <c r="M30" i="4" s="1"/>
  <c r="N210" i="4"/>
  <c r="M210" i="4" s="1"/>
  <c r="R210" i="4" s="1"/>
  <c r="N38" i="4"/>
  <c r="M38" i="4" s="1"/>
  <c r="N57" i="4"/>
  <c r="M57" i="4" s="1"/>
  <c r="R57" i="4" s="1"/>
  <c r="N373" i="4"/>
  <c r="M373" i="4" s="1"/>
  <c r="R373" i="4" s="1"/>
  <c r="N121" i="4"/>
  <c r="M121" i="4" s="1"/>
  <c r="R121" i="4" s="1"/>
  <c r="N113" i="4"/>
  <c r="M113" i="4" s="1"/>
  <c r="R113" i="4" s="1"/>
  <c r="N80" i="4"/>
  <c r="M80" i="4" s="1"/>
  <c r="R80" i="4" s="1"/>
  <c r="N112" i="4"/>
  <c r="M112" i="4" s="1"/>
  <c r="R112" i="4" s="1"/>
  <c r="N234" i="4"/>
  <c r="M234" i="4" s="1"/>
  <c r="R234" i="4" s="1"/>
  <c r="L417" i="4"/>
  <c r="N417" i="4" s="1"/>
  <c r="M417" i="4" s="1"/>
  <c r="R417" i="4" s="1"/>
  <c r="N445" i="4"/>
  <c r="M445" i="4" s="1"/>
  <c r="R445" i="4" s="1"/>
  <c r="N165" i="4"/>
  <c r="M165" i="4" s="1"/>
  <c r="R165" i="4" s="1"/>
  <c r="N511" i="4"/>
  <c r="M511" i="4" s="1"/>
  <c r="R511" i="4" s="1"/>
  <c r="N201" i="4"/>
  <c r="M201" i="4" s="1"/>
  <c r="R201" i="4" s="1"/>
  <c r="N486" i="4"/>
  <c r="M486" i="4" s="1"/>
  <c r="R486" i="4" s="1"/>
  <c r="N363" i="4"/>
  <c r="M363" i="4" s="1"/>
  <c r="R363" i="4" s="1"/>
  <c r="M479" i="3"/>
  <c r="N479" i="3" s="1"/>
  <c r="R479" i="3" s="1"/>
  <c r="N256" i="4"/>
  <c r="M256" i="4" s="1"/>
  <c r="R256" i="4" s="1"/>
  <c r="L44" i="4"/>
  <c r="N44" i="4" s="1"/>
  <c r="M44" i="4" s="1"/>
  <c r="N140" i="4"/>
  <c r="M140" i="4" s="1"/>
  <c r="R140" i="4" s="1"/>
  <c r="N279" i="4"/>
  <c r="M279" i="4" s="1"/>
  <c r="R279" i="4" s="1"/>
  <c r="N230" i="4"/>
  <c r="M230" i="4" s="1"/>
  <c r="R230" i="4" s="1"/>
  <c r="N304" i="4"/>
  <c r="M304" i="4" s="1"/>
  <c r="R304" i="4" s="1"/>
  <c r="N368" i="4"/>
  <c r="M368" i="4" s="1"/>
  <c r="R368" i="4" s="1"/>
  <c r="N310" i="4"/>
  <c r="M310" i="4" s="1"/>
  <c r="R310" i="4" s="1"/>
  <c r="N553" i="4"/>
  <c r="M553" i="4" s="1"/>
  <c r="R553" i="4" s="1"/>
  <c r="N513" i="4"/>
  <c r="M513" i="4" s="1"/>
  <c r="R513" i="4" s="1"/>
  <c r="N474" i="4"/>
  <c r="M474" i="4" s="1"/>
  <c r="R474" i="4" s="1"/>
  <c r="N355" i="4"/>
  <c r="M355" i="4" s="1"/>
  <c r="R355" i="4" s="1"/>
  <c r="N21" i="4"/>
  <c r="M21" i="4" s="1"/>
  <c r="R21" i="4" s="1"/>
  <c r="N415" i="4"/>
  <c r="M415" i="4" s="1"/>
  <c r="R415" i="4" s="1"/>
  <c r="L563" i="4"/>
  <c r="N563" i="4" s="1"/>
  <c r="M563" i="4" s="1"/>
  <c r="R563" i="4" s="1"/>
  <c r="N529" i="4"/>
  <c r="M529" i="4" s="1"/>
  <c r="R529" i="4" s="1"/>
  <c r="N577" i="4"/>
  <c r="M577" i="4" s="1"/>
  <c r="R577" i="4" s="1"/>
  <c r="N364" i="4"/>
  <c r="M364" i="4" s="1"/>
  <c r="R364" i="4" s="1"/>
  <c r="N232" i="4"/>
  <c r="M232" i="4" s="1"/>
  <c r="R232" i="4" s="1"/>
  <c r="N300" i="4"/>
  <c r="M300" i="4" s="1"/>
  <c r="R300" i="4" s="1"/>
  <c r="N510" i="4"/>
  <c r="M510" i="4" s="1"/>
  <c r="R510" i="4" s="1"/>
  <c r="M561" i="3"/>
  <c r="N561" i="3" s="1"/>
  <c r="R561" i="3" s="1"/>
  <c r="N66" i="4"/>
  <c r="M66" i="4" s="1"/>
  <c r="N129" i="4"/>
  <c r="M129" i="4" s="1"/>
  <c r="R129" i="4" s="1"/>
  <c r="N136" i="4"/>
  <c r="M136" i="4" s="1"/>
  <c r="R136" i="4" s="1"/>
  <c r="N240" i="4"/>
  <c r="M240" i="4" s="1"/>
  <c r="R240" i="4" s="1"/>
  <c r="N405" i="4"/>
  <c r="M405" i="4" s="1"/>
  <c r="R405" i="4" s="1"/>
  <c r="L446" i="4"/>
  <c r="N446" i="4" s="1"/>
  <c r="M446" i="4" s="1"/>
  <c r="R446" i="4" s="1"/>
  <c r="N308" i="4"/>
  <c r="M308" i="4" s="1"/>
  <c r="R308" i="4" s="1"/>
  <c r="L489" i="4"/>
  <c r="N489" i="4" s="1"/>
  <c r="M489" i="4" s="1"/>
  <c r="R489" i="4" s="1"/>
  <c r="N248" i="4"/>
  <c r="M248" i="4" s="1"/>
  <c r="R248" i="4" s="1"/>
  <c r="N77" i="4"/>
  <c r="M77" i="4" s="1"/>
  <c r="R77" i="4" s="1"/>
  <c r="L294" i="4"/>
  <c r="N294" i="4" s="1"/>
  <c r="M294" i="4" s="1"/>
  <c r="R294" i="4" s="1"/>
  <c r="N411" i="4"/>
  <c r="M411" i="4" s="1"/>
  <c r="R411" i="4" s="1"/>
  <c r="L115" i="4"/>
  <c r="N115" i="4" s="1"/>
  <c r="M115" i="4" s="1"/>
  <c r="R115" i="4" s="1"/>
  <c r="L495" i="4"/>
  <c r="N495" i="4" s="1"/>
  <c r="M495" i="4" s="1"/>
  <c r="R495" i="4" s="1"/>
  <c r="N222" i="4"/>
  <c r="M222" i="4" s="1"/>
  <c r="R222" i="4" s="1"/>
  <c r="L434" i="4"/>
  <c r="N434" i="4" s="1"/>
  <c r="M434" i="4" s="1"/>
  <c r="R434" i="4" s="1"/>
  <c r="N68" i="4"/>
  <c r="M68" i="4" s="1"/>
  <c r="R68" i="4" s="1"/>
  <c r="L166" i="4"/>
  <c r="N166" i="4" s="1"/>
  <c r="M166" i="4" s="1"/>
  <c r="R166" i="4" s="1"/>
  <c r="L238" i="4"/>
  <c r="N238" i="4" s="1"/>
  <c r="M238" i="4" s="1"/>
  <c r="R238" i="4" s="1"/>
  <c r="L83" i="4"/>
  <c r="N83" i="4" s="1"/>
  <c r="M83" i="4" s="1"/>
  <c r="R83" i="4" s="1"/>
  <c r="L360" i="4"/>
  <c r="N360" i="4" s="1"/>
  <c r="M360" i="4" s="1"/>
  <c r="R360" i="4" s="1"/>
  <c r="N161" i="4"/>
  <c r="M161" i="4" s="1"/>
  <c r="R161" i="4" s="1"/>
  <c r="O165" i="4"/>
  <c r="P165" i="4" s="1"/>
  <c r="L407" i="4"/>
  <c r="N407" i="4" s="1"/>
  <c r="M407" i="4" s="1"/>
  <c r="R407" i="4" s="1"/>
  <c r="L302" i="4"/>
  <c r="N302" i="4" s="1"/>
  <c r="M302" i="4" s="1"/>
  <c r="R302" i="4" s="1"/>
  <c r="L396" i="4"/>
  <c r="N396" i="4" s="1"/>
  <c r="M396" i="4" s="1"/>
  <c r="R396" i="4" s="1"/>
  <c r="M305" i="4"/>
  <c r="R305" i="4" s="1"/>
  <c r="O246" i="4"/>
  <c r="P246" i="4" s="1"/>
  <c r="N329" i="4"/>
  <c r="M329" i="4" s="1"/>
  <c r="N477" i="4"/>
  <c r="M477" i="4" s="1"/>
  <c r="R477" i="4" s="1"/>
  <c r="N316" i="4"/>
  <c r="M316" i="4" s="1"/>
  <c r="R316" i="4" s="1"/>
  <c r="L244" i="4"/>
  <c r="N244" i="4" s="1"/>
  <c r="M244" i="4" s="1"/>
  <c r="R244" i="4" s="1"/>
  <c r="L253" i="4"/>
  <c r="N253" i="4" s="1"/>
  <c r="M253" i="4" s="1"/>
  <c r="L326" i="4"/>
  <c r="N326" i="4" s="1"/>
  <c r="M326" i="4" s="1"/>
  <c r="R326" i="4" s="1"/>
  <c r="M572" i="4"/>
  <c r="R572" i="4" s="1"/>
  <c r="L465" i="4"/>
  <c r="N465" i="4" s="1"/>
  <c r="M465" i="4" s="1"/>
  <c r="R465" i="4" s="1"/>
  <c r="L90" i="4"/>
  <c r="N90" i="4" s="1"/>
  <c r="M90" i="4" s="1"/>
  <c r="R90" i="4" s="1"/>
  <c r="N184" i="4"/>
  <c r="M184" i="4" s="1"/>
  <c r="R184" i="4" s="1"/>
  <c r="N202" i="4"/>
  <c r="M202" i="4" s="1"/>
  <c r="R202" i="4" s="1"/>
  <c r="L182" i="4"/>
  <c r="N182" i="4" s="1"/>
  <c r="M182" i="4" s="1"/>
  <c r="R182" i="4" s="1"/>
  <c r="L59" i="4"/>
  <c r="N59" i="4" s="1"/>
  <c r="M59" i="4" s="1"/>
  <c r="R59" i="4" s="1"/>
  <c r="N191" i="4"/>
  <c r="M191" i="4" s="1"/>
  <c r="R191" i="4" s="1"/>
  <c r="N346" i="4"/>
  <c r="M346" i="4" s="1"/>
  <c r="R346" i="4" s="1"/>
  <c r="L178" i="4"/>
  <c r="N178" i="4" s="1"/>
  <c r="M178" i="4" s="1"/>
  <c r="R178" i="4" s="1"/>
  <c r="L214" i="4"/>
  <c r="N214" i="4" s="1"/>
  <c r="M214" i="4" s="1"/>
  <c r="R214" i="4" s="1"/>
  <c r="N23" i="4"/>
  <c r="M23" i="4" s="1"/>
  <c r="R23" i="4" s="1"/>
  <c r="N361" i="4"/>
  <c r="M361" i="4" s="1"/>
  <c r="R361" i="4" s="1"/>
  <c r="O92" i="4"/>
  <c r="P92" i="4" s="1"/>
  <c r="N167" i="4"/>
  <c r="M167" i="4" s="1"/>
  <c r="R167" i="4" s="1"/>
  <c r="L427" i="4"/>
  <c r="N427" i="4" s="1"/>
  <c r="M427" i="4" s="1"/>
  <c r="R427" i="4" s="1"/>
  <c r="N366" i="4"/>
  <c r="M366" i="4" s="1"/>
  <c r="R366" i="4" s="1"/>
  <c r="N267" i="4"/>
  <c r="M267" i="4" s="1"/>
  <c r="R267" i="4" s="1"/>
  <c r="K474" i="4"/>
  <c r="O474" i="4" s="1"/>
  <c r="P474" i="4" s="1"/>
  <c r="L392" i="4"/>
  <c r="N392" i="4" s="1"/>
  <c r="M392" i="4" s="1"/>
  <c r="R392" i="4" s="1"/>
  <c r="L288" i="4"/>
  <c r="N288" i="4" s="1"/>
  <c r="M288" i="4" s="1"/>
  <c r="R288" i="4" s="1"/>
  <c r="O321" i="4"/>
  <c r="P321" i="4" s="1"/>
  <c r="L183" i="4"/>
  <c r="N183" i="4" s="1"/>
  <c r="M183" i="4" s="1"/>
  <c r="R183" i="4" s="1"/>
  <c r="N258" i="4"/>
  <c r="M258" i="4" s="1"/>
  <c r="R258" i="4" s="1"/>
  <c r="K548" i="4"/>
  <c r="O548" i="4" s="1"/>
  <c r="P548" i="4" s="1"/>
  <c r="M548" i="4"/>
  <c r="R548" i="4" s="1"/>
  <c r="L561" i="4"/>
  <c r="N561" i="4" s="1"/>
  <c r="M561" i="4" s="1"/>
  <c r="R561" i="4" s="1"/>
  <c r="L543" i="4"/>
  <c r="N543" i="4" s="1"/>
  <c r="M543" i="4" s="1"/>
  <c r="R543" i="4" s="1"/>
  <c r="N264" i="4"/>
  <c r="M264" i="4" s="1"/>
  <c r="R264" i="4" s="1"/>
  <c r="N65" i="4"/>
  <c r="M65" i="4" s="1"/>
  <c r="R65" i="4" s="1"/>
  <c r="L549" i="4"/>
  <c r="N549" i="4" s="1"/>
  <c r="M549" i="4" s="1"/>
  <c r="R549" i="4" s="1"/>
  <c r="L24" i="4"/>
  <c r="N24" i="4" s="1"/>
  <c r="M24" i="4" s="1"/>
  <c r="M503" i="4"/>
  <c r="R503" i="4" s="1"/>
  <c r="L211" i="4"/>
  <c r="N211" i="4" s="1"/>
  <c r="M211" i="4" s="1"/>
  <c r="R211" i="4" s="1"/>
  <c r="N123" i="4"/>
  <c r="M123" i="4" s="1"/>
  <c r="R123" i="4" s="1"/>
  <c r="L268" i="4"/>
  <c r="N268" i="4" s="1"/>
  <c r="M268" i="4" s="1"/>
  <c r="R268" i="4" s="1"/>
  <c r="N98" i="4"/>
  <c r="M98" i="4" s="1"/>
  <c r="R98" i="4" s="1"/>
  <c r="O142" i="4"/>
  <c r="P142" i="4" s="1"/>
  <c r="O127" i="4"/>
  <c r="P127" i="4" s="1"/>
  <c r="N241" i="4"/>
  <c r="M241" i="4" s="1"/>
  <c r="R241" i="4" s="1"/>
  <c r="M199" i="4"/>
  <c r="R199" i="4" s="1"/>
  <c r="O353" i="4"/>
  <c r="P353" i="4" s="1"/>
  <c r="L447" i="4"/>
  <c r="N447" i="4" s="1"/>
  <c r="M447" i="4" s="1"/>
  <c r="R447" i="4" s="1"/>
  <c r="N195" i="4"/>
  <c r="M195" i="4" s="1"/>
  <c r="R195" i="4" s="1"/>
  <c r="N312" i="4"/>
  <c r="M312" i="4" s="1"/>
  <c r="R312" i="4" s="1"/>
  <c r="O427" i="4"/>
  <c r="P427" i="4" s="1"/>
  <c r="L573" i="4"/>
  <c r="N573" i="4" s="1"/>
  <c r="M573" i="4" s="1"/>
  <c r="R573" i="4" s="1"/>
  <c r="O200" i="4"/>
  <c r="P200" i="4" s="1"/>
  <c r="N321" i="4"/>
  <c r="M321" i="4" s="1"/>
  <c r="R321" i="4" s="1"/>
  <c r="N297" i="4"/>
  <c r="M297" i="4" s="1"/>
  <c r="R297" i="4" s="1"/>
  <c r="N225" i="4"/>
  <c r="M225" i="4" s="1"/>
  <c r="R225" i="4" s="1"/>
  <c r="N320" i="4"/>
  <c r="M320" i="4" s="1"/>
  <c r="R320" i="4" s="1"/>
  <c r="L309" i="4"/>
  <c r="N309" i="4" s="1"/>
  <c r="M309" i="4" s="1"/>
  <c r="R309" i="4" s="1"/>
  <c r="L78" i="4"/>
  <c r="N78" i="4" s="1"/>
  <c r="M78" i="4" s="1"/>
  <c r="R78" i="4" s="1"/>
  <c r="M168" i="4"/>
  <c r="R168" i="4" s="1"/>
  <c r="M204" i="4"/>
  <c r="R204" i="4" s="1"/>
  <c r="L145" i="4"/>
  <c r="N145" i="4" s="1"/>
  <c r="M145" i="4" s="1"/>
  <c r="R145" i="4" s="1"/>
  <c r="M196" i="4"/>
  <c r="R196" i="4" s="1"/>
  <c r="M254" i="4"/>
  <c r="R254" i="4" s="1"/>
  <c r="N127" i="4"/>
  <c r="M127" i="4" s="1"/>
  <c r="R127" i="4" s="1"/>
  <c r="N92" i="4"/>
  <c r="M92" i="4" s="1"/>
  <c r="R92" i="4" s="1"/>
  <c r="L339" i="4"/>
  <c r="N339" i="4" s="1"/>
  <c r="M339" i="4" s="1"/>
  <c r="R339" i="4" s="1"/>
  <c r="L531" i="4"/>
  <c r="N531" i="4" s="1"/>
  <c r="M531" i="4" s="1"/>
  <c r="R531" i="4" s="1"/>
  <c r="N311" i="4"/>
  <c r="M311" i="4" s="1"/>
  <c r="R311" i="4" s="1"/>
  <c r="N209" i="4"/>
  <c r="M209" i="4" s="1"/>
  <c r="R209" i="4" s="1"/>
  <c r="N299" i="4"/>
  <c r="M299" i="4" s="1"/>
  <c r="R299" i="4" s="1"/>
  <c r="N482" i="4"/>
  <c r="M482" i="4" s="1"/>
  <c r="R482" i="4" s="1"/>
  <c r="N501" i="4"/>
  <c r="M501" i="4" s="1"/>
  <c r="R501" i="4" s="1"/>
  <c r="M379" i="4"/>
  <c r="R379" i="4" s="1"/>
  <c r="N160" i="4"/>
  <c r="M160" i="4" s="1"/>
  <c r="R160" i="4" s="1"/>
  <c r="N224" i="4"/>
  <c r="M224" i="4" s="1"/>
  <c r="R224" i="4" s="1"/>
  <c r="O576" i="4"/>
  <c r="P576" i="4" s="1"/>
  <c r="N322" i="3"/>
  <c r="R322" i="3" s="1"/>
  <c r="M216" i="4"/>
  <c r="R216" i="4" s="1"/>
  <c r="L250" i="4"/>
  <c r="N250" i="4" s="1"/>
  <c r="M250" i="4" s="1"/>
  <c r="R250" i="4" s="1"/>
  <c r="M220" i="4"/>
  <c r="R220" i="4" s="1"/>
  <c r="L324" i="4"/>
  <c r="N324" i="4" s="1"/>
  <c r="M324" i="4" s="1"/>
  <c r="R324" i="4" s="1"/>
  <c r="N362" i="4"/>
  <c r="M362" i="4" s="1"/>
  <c r="R362" i="4" s="1"/>
  <c r="N139" i="4"/>
  <c r="M139" i="4" s="1"/>
  <c r="R139" i="4" s="1"/>
  <c r="L409" i="4"/>
  <c r="N409" i="4" s="1"/>
  <c r="M409" i="4" s="1"/>
  <c r="R409" i="4" s="1"/>
  <c r="N128" i="4"/>
  <c r="M128" i="4" s="1"/>
  <c r="R128" i="4" s="1"/>
  <c r="N301" i="4"/>
  <c r="M301" i="4" s="1"/>
  <c r="R301" i="4" s="1"/>
  <c r="N550" i="4"/>
  <c r="M550" i="4" s="1"/>
  <c r="R550" i="4" s="1"/>
  <c r="N570" i="4"/>
  <c r="M570" i="4" s="1"/>
  <c r="R570" i="4" s="1"/>
  <c r="M436" i="4"/>
  <c r="R436" i="4" s="1"/>
  <c r="N453" i="4"/>
  <c r="M453" i="4" s="1"/>
  <c r="R453" i="4" s="1"/>
  <c r="L295" i="4"/>
  <c r="N295" i="4" s="1"/>
  <c r="M295" i="4" s="1"/>
  <c r="R295" i="4" s="1"/>
  <c r="N382" i="4"/>
  <c r="M382" i="4" s="1"/>
  <c r="R382" i="4" s="1"/>
  <c r="N348" i="4"/>
  <c r="M348" i="4" s="1"/>
  <c r="R348" i="4" s="1"/>
  <c r="O453" i="4"/>
  <c r="P453" i="4" s="1"/>
  <c r="N266" i="4"/>
  <c r="M266" i="4" s="1"/>
  <c r="M84" i="3"/>
  <c r="N84" i="3" s="1"/>
  <c r="R84" i="3" s="1"/>
  <c r="M328" i="3"/>
  <c r="N328" i="3" s="1"/>
  <c r="R328" i="3" s="1"/>
  <c r="M18" i="4"/>
  <c r="N32" i="4"/>
  <c r="M32" i="4" s="1"/>
  <c r="R32" i="4" s="1"/>
  <c r="L154" i="4"/>
  <c r="N154" i="4" s="1"/>
  <c r="M154" i="4" s="1"/>
  <c r="R154" i="4" s="1"/>
  <c r="L190" i="4"/>
  <c r="N190" i="4" s="1"/>
  <c r="M190" i="4" s="1"/>
  <c r="R190" i="4" s="1"/>
  <c r="L226" i="4"/>
  <c r="N226" i="4" s="1"/>
  <c r="M226" i="4" s="1"/>
  <c r="R226" i="4" s="1"/>
  <c r="N135" i="4"/>
  <c r="M135" i="4" s="1"/>
  <c r="R135" i="4" s="1"/>
  <c r="N221" i="4"/>
  <c r="M221" i="4" s="1"/>
  <c r="R221" i="4" s="1"/>
  <c r="L306" i="4"/>
  <c r="N306" i="4" s="1"/>
  <c r="M306" i="4" s="1"/>
  <c r="R306" i="4" s="1"/>
  <c r="N444" i="4"/>
  <c r="M444" i="4" s="1"/>
  <c r="R444" i="4" s="1"/>
  <c r="O184" i="4"/>
  <c r="P184" i="4" s="1"/>
  <c r="L223" i="4"/>
  <c r="N223" i="4" s="1"/>
  <c r="M223" i="4" s="1"/>
  <c r="R223" i="4" s="1"/>
  <c r="N470" i="4"/>
  <c r="M470" i="4" s="1"/>
  <c r="R470" i="4" s="1"/>
  <c r="O207" i="4"/>
  <c r="P207" i="4" s="1"/>
  <c r="N336" i="4"/>
  <c r="M336" i="4" s="1"/>
  <c r="R336" i="4" s="1"/>
  <c r="N371" i="4"/>
  <c r="M371" i="4" s="1"/>
  <c r="R371" i="4" s="1"/>
  <c r="N384" i="4"/>
  <c r="M384" i="4" s="1"/>
  <c r="R384" i="4" s="1"/>
  <c r="N314" i="4"/>
  <c r="M314" i="4" s="1"/>
  <c r="R314" i="4" s="1"/>
  <c r="O201" i="4"/>
  <c r="P201" i="4" s="1"/>
  <c r="N347" i="4"/>
  <c r="M347" i="4" s="1"/>
  <c r="R347" i="4" s="1"/>
  <c r="N327" i="4"/>
  <c r="M327" i="4" s="1"/>
  <c r="R327" i="4" s="1"/>
  <c r="N307" i="4"/>
  <c r="M307" i="4" s="1"/>
  <c r="R307" i="4" s="1"/>
  <c r="M340" i="4"/>
  <c r="R340" i="4" s="1"/>
  <c r="N466" i="4"/>
  <c r="M466" i="4" s="1"/>
  <c r="R466" i="4" s="1"/>
  <c r="L219" i="4"/>
  <c r="N219" i="4" s="1"/>
  <c r="M219" i="4" s="1"/>
  <c r="R219" i="4" s="1"/>
  <c r="N354" i="4"/>
  <c r="M354" i="4" s="1"/>
  <c r="R354" i="4" s="1"/>
  <c r="M75" i="4"/>
  <c r="R75" i="4" s="1"/>
  <c r="L149" i="4"/>
  <c r="N149" i="4" s="1"/>
  <c r="M149" i="4" s="1"/>
  <c r="R149" i="4" s="1"/>
  <c r="L173" i="4"/>
  <c r="N173" i="4" s="1"/>
  <c r="M173" i="4" s="1"/>
  <c r="R173" i="4" s="1"/>
  <c r="L375" i="4"/>
  <c r="N375" i="4" s="1"/>
  <c r="M375" i="4" s="1"/>
  <c r="R375" i="4" s="1"/>
  <c r="N338" i="4"/>
  <c r="M338" i="4" s="1"/>
  <c r="R338" i="4" s="1"/>
  <c r="L317" i="4"/>
  <c r="N317" i="4" s="1"/>
  <c r="M317" i="4" s="1"/>
  <c r="R317" i="4" s="1"/>
  <c r="L315" i="4"/>
  <c r="N315" i="4" s="1"/>
  <c r="M315" i="4" s="1"/>
  <c r="R315" i="4" s="1"/>
  <c r="N390" i="4"/>
  <c r="M390" i="4" s="1"/>
  <c r="R390" i="4" s="1"/>
  <c r="N402" i="4"/>
  <c r="M402" i="4" s="1"/>
  <c r="R402" i="4" s="1"/>
  <c r="L507" i="4"/>
  <c r="N507" i="4" s="1"/>
  <c r="M507" i="4" s="1"/>
  <c r="R507" i="4" s="1"/>
  <c r="N344" i="4"/>
  <c r="M344" i="4" s="1"/>
  <c r="R344" i="4" s="1"/>
  <c r="L48" i="4"/>
  <c r="N48" i="4" s="1"/>
  <c r="M48" i="4" s="1"/>
  <c r="O230" i="4"/>
  <c r="P230" i="4" s="1"/>
  <c r="N243" i="4"/>
  <c r="M243" i="4" s="1"/>
  <c r="R243" i="4" s="1"/>
  <c r="O298" i="4"/>
  <c r="P298" i="4" s="1"/>
  <c r="N473" i="4"/>
  <c r="M473" i="4" s="1"/>
  <c r="R473" i="4" s="1"/>
  <c r="L122" i="4"/>
  <c r="N122" i="4" s="1"/>
  <c r="M122" i="4" s="1"/>
  <c r="R122" i="4" s="1"/>
  <c r="M126" i="4"/>
  <c r="R126" i="4" s="1"/>
  <c r="M156" i="4"/>
  <c r="R156" i="4" s="1"/>
  <c r="N174" i="4"/>
  <c r="M174" i="4" s="1"/>
  <c r="R174" i="4" s="1"/>
  <c r="L197" i="4"/>
  <c r="N197" i="4" s="1"/>
  <c r="M197" i="4" s="1"/>
  <c r="R197" i="4" s="1"/>
  <c r="O183" i="4"/>
  <c r="P183" i="4" s="1"/>
  <c r="O365" i="4"/>
  <c r="P365" i="4" s="1"/>
  <c r="N281" i="4"/>
  <c r="M281" i="4" s="1"/>
  <c r="R281" i="4" s="1"/>
  <c r="L318" i="4"/>
  <c r="N318" i="4" s="1"/>
  <c r="M318" i="4" s="1"/>
  <c r="R318" i="4" s="1"/>
  <c r="L42" i="4"/>
  <c r="N42" i="4" s="1"/>
  <c r="M42" i="4" s="1"/>
  <c r="N272" i="4"/>
  <c r="M272" i="4" s="1"/>
  <c r="R272" i="4" s="1"/>
  <c r="L124" i="4"/>
  <c r="N124" i="4" s="1"/>
  <c r="M124" i="4" s="1"/>
  <c r="R124" i="4" s="1"/>
  <c r="M27" i="4"/>
  <c r="R27" i="4" s="1"/>
  <c r="N50" i="4"/>
  <c r="M50" i="4" s="1"/>
  <c r="N47" i="4"/>
  <c r="M47" i="4" s="1"/>
  <c r="L262" i="4"/>
  <c r="N262" i="4" s="1"/>
  <c r="M262" i="4" s="1"/>
  <c r="R262" i="4" s="1"/>
  <c r="N130" i="4"/>
  <c r="M130" i="4" s="1"/>
  <c r="R130" i="4" s="1"/>
  <c r="M175" i="4"/>
  <c r="R175" i="4" s="1"/>
  <c r="L432" i="4"/>
  <c r="N432" i="4" s="1"/>
  <c r="L291" i="4"/>
  <c r="N291" i="4" s="1"/>
  <c r="M291" i="4" s="1"/>
  <c r="R291" i="4" s="1"/>
  <c r="O341" i="4"/>
  <c r="P341" i="4" s="1"/>
  <c r="O377" i="4"/>
  <c r="P377" i="4" s="1"/>
  <c r="N270" i="4"/>
  <c r="M270" i="4" s="1"/>
  <c r="R270" i="4" s="1"/>
  <c r="N391" i="4"/>
  <c r="M391" i="4" s="1"/>
  <c r="R391" i="4" s="1"/>
  <c r="L283" i="4"/>
  <c r="N283" i="4" s="1"/>
  <c r="M283" i="4" s="1"/>
  <c r="R283" i="4" s="1"/>
  <c r="N562" i="4"/>
  <c r="M562" i="4" s="1"/>
  <c r="R562" i="4" s="1"/>
  <c r="O319" i="4"/>
  <c r="P319" i="4" s="1"/>
  <c r="N492" i="4"/>
  <c r="M492" i="4" s="1"/>
  <c r="R492" i="4" s="1"/>
  <c r="L343" i="4"/>
  <c r="N343" i="4" s="1"/>
  <c r="M343" i="4" s="1"/>
  <c r="R343" i="4" s="1"/>
  <c r="N564" i="4"/>
  <c r="M564" i="4" s="1"/>
  <c r="R564" i="4" s="1"/>
  <c r="O160" i="4"/>
  <c r="P160" i="4" s="1"/>
  <c r="N296" i="4"/>
  <c r="M296" i="4" s="1"/>
  <c r="R296" i="4" s="1"/>
  <c r="N367" i="4"/>
  <c r="M367" i="4" s="1"/>
  <c r="R367" i="4" s="1"/>
  <c r="N566" i="4"/>
  <c r="M566" i="4" s="1"/>
  <c r="R566" i="4" s="1"/>
  <c r="O357" i="4"/>
  <c r="P357" i="4" s="1"/>
  <c r="N534" i="4"/>
  <c r="M534" i="4" s="1"/>
  <c r="R534" i="4" s="1"/>
  <c r="O134" i="4"/>
  <c r="P134" i="4" s="1"/>
  <c r="N462" i="4"/>
  <c r="M462" i="4" s="1"/>
  <c r="R462" i="4" s="1"/>
  <c r="N81" i="4"/>
  <c r="M81" i="4" s="1"/>
  <c r="R81" i="4" s="1"/>
  <c r="N483" i="4"/>
  <c r="M483" i="4" s="1"/>
  <c r="R483" i="4" s="1"/>
  <c r="O349" i="4"/>
  <c r="P349" i="4" s="1"/>
  <c r="N357" i="4"/>
  <c r="M357" i="4" s="1"/>
  <c r="R357" i="4" s="1"/>
  <c r="N293" i="4"/>
  <c r="M293" i="4" s="1"/>
  <c r="R293" i="4" s="1"/>
  <c r="N276" i="4"/>
  <c r="M276" i="4" s="1"/>
  <c r="R276" i="4" s="1"/>
  <c r="N471" i="4"/>
  <c r="M471" i="4" s="1"/>
  <c r="R471" i="4" s="1"/>
  <c r="N504" i="4"/>
  <c r="M504" i="4" s="1"/>
  <c r="R504" i="4" s="1"/>
  <c r="N387" i="4"/>
  <c r="M387" i="4" s="1"/>
  <c r="R387" i="4" s="1"/>
  <c r="O380" i="4"/>
  <c r="P380" i="4" s="1"/>
  <c r="O96" i="4"/>
  <c r="P96" i="4" s="1"/>
  <c r="N265" i="4"/>
  <c r="M265" i="4" s="1"/>
  <c r="R265" i="4" s="1"/>
  <c r="L378" i="4"/>
  <c r="N378" i="4" s="1"/>
  <c r="M378" i="4" s="1"/>
  <c r="R378" i="4" s="1"/>
  <c r="N435" i="4"/>
  <c r="M435" i="4" s="1"/>
  <c r="R435" i="4" s="1"/>
  <c r="N485" i="4"/>
  <c r="M485" i="4" s="1"/>
  <c r="R485" i="4" s="1"/>
  <c r="N519" i="4"/>
  <c r="M519" i="4" s="1"/>
  <c r="R519" i="4" s="1"/>
  <c r="N380" i="4"/>
  <c r="M380" i="4" s="1"/>
  <c r="R380" i="4" s="1"/>
  <c r="O391" i="4"/>
  <c r="P391" i="4" s="1"/>
  <c r="N540" i="4"/>
  <c r="M540" i="4" s="1"/>
  <c r="R540" i="4" s="1"/>
  <c r="N458" i="4"/>
  <c r="M458" i="4" s="1"/>
  <c r="R458" i="4" s="1"/>
  <c r="N345" i="4"/>
  <c r="M345" i="4" s="1"/>
  <c r="R345" i="4" s="1"/>
  <c r="N233" i="4"/>
  <c r="M233" i="4" s="1"/>
  <c r="R233" i="4" s="1"/>
  <c r="M567" i="3"/>
  <c r="N567" i="3" s="1"/>
  <c r="R567" i="3" s="1"/>
  <c r="M443" i="3"/>
  <c r="N443" i="3" s="1"/>
  <c r="R443" i="3" s="1"/>
  <c r="R17" i="3"/>
  <c r="R410" i="3"/>
  <c r="M85" i="3"/>
  <c r="N85" i="3" s="1"/>
  <c r="R85" i="3" s="1"/>
  <c r="M239" i="3"/>
  <c r="N239" i="3" s="1"/>
  <c r="R239" i="3" s="1"/>
  <c r="M177" i="3"/>
  <c r="N177" i="3" s="1"/>
  <c r="R177" i="3" s="1"/>
  <c r="M186" i="3"/>
  <c r="N186" i="3" s="1"/>
  <c r="R186" i="3" s="1"/>
  <c r="M579" i="3"/>
  <c r="N579" i="3" s="1"/>
  <c r="R579" i="3" s="1"/>
  <c r="R329" i="3"/>
  <c r="R388" i="3"/>
  <c r="R245" i="3"/>
  <c r="R253" i="3"/>
  <c r="R266" i="3"/>
  <c r="M405" i="3"/>
  <c r="N405" i="3" s="1"/>
  <c r="R405" i="3" s="1"/>
  <c r="R47" i="3"/>
  <c r="R42" i="3"/>
  <c r="R40" i="3"/>
  <c r="M360" i="3"/>
  <c r="N360" i="3" s="1"/>
  <c r="R360" i="3" s="1"/>
  <c r="M281" i="3"/>
  <c r="N281" i="3" s="1"/>
  <c r="R281" i="3" s="1"/>
  <c r="M433" i="3"/>
  <c r="N433" i="3" s="1"/>
  <c r="R433" i="3" s="1"/>
  <c r="M378" i="3"/>
  <c r="N378" i="3" s="1"/>
  <c r="R378" i="3" s="1"/>
  <c r="M419" i="3"/>
  <c r="N419" i="3" s="1"/>
  <c r="R419" i="3" s="1"/>
  <c r="M348" i="3"/>
  <c r="N348" i="3" s="1"/>
  <c r="R348" i="3" s="1"/>
  <c r="M513" i="3"/>
  <c r="N513" i="3" s="1"/>
  <c r="R513" i="3" s="1"/>
  <c r="M65" i="3"/>
  <c r="N65" i="3" s="1"/>
  <c r="R65" i="3" s="1"/>
  <c r="M581" i="3"/>
  <c r="N581" i="3" s="1"/>
  <c r="R581" i="3" s="1"/>
  <c r="M61" i="3"/>
  <c r="N61" i="3" s="1"/>
  <c r="R61" i="3" s="1"/>
  <c r="M258" i="3"/>
  <c r="N258" i="3" s="1"/>
  <c r="R258" i="3" s="1"/>
  <c r="M294" i="3"/>
  <c r="N294" i="3" s="1"/>
  <c r="R294" i="3" s="1"/>
  <c r="M318" i="3"/>
  <c r="N318" i="3" s="1"/>
  <c r="R318" i="3" s="1"/>
  <c r="M257" i="3"/>
  <c r="N257" i="3" s="1"/>
  <c r="R257" i="3" s="1"/>
  <c r="M267" i="3"/>
  <c r="N267" i="3" s="1"/>
  <c r="R267" i="3" s="1"/>
  <c r="N430" i="3"/>
  <c r="R430" i="3" s="1"/>
  <c r="M525" i="3"/>
  <c r="N525" i="3" s="1"/>
  <c r="R525" i="3" s="1"/>
  <c r="N142" i="3"/>
  <c r="R142" i="3" s="1"/>
  <c r="M416" i="3"/>
  <c r="N416" i="3" s="1"/>
  <c r="R416" i="3" s="1"/>
  <c r="M337" i="3"/>
  <c r="N337" i="3" s="1"/>
  <c r="R337" i="3" s="1"/>
  <c r="M551" i="3"/>
  <c r="N551" i="3" s="1"/>
  <c r="R551" i="3" s="1"/>
  <c r="M543" i="3"/>
  <c r="N543" i="3" s="1"/>
  <c r="R543" i="3" s="1"/>
  <c r="M498" i="3"/>
  <c r="N498" i="3" s="1"/>
  <c r="R498" i="3" s="1"/>
  <c r="M566" i="3"/>
  <c r="N566" i="3" s="1"/>
  <c r="R566" i="3" s="1"/>
  <c r="M456" i="3"/>
  <c r="N456" i="3" s="1"/>
  <c r="R456" i="3" s="1"/>
  <c r="M540" i="3"/>
  <c r="N540" i="3" s="1"/>
  <c r="R540" i="3" s="1"/>
  <c r="M564" i="3"/>
  <c r="N564" i="3" s="1"/>
  <c r="R564" i="3" s="1"/>
  <c r="M55" i="3"/>
  <c r="N55" i="3" s="1"/>
  <c r="R55" i="3" s="1"/>
  <c r="M536" i="3"/>
  <c r="N536" i="3" s="1"/>
  <c r="R536" i="3" s="1"/>
  <c r="M21" i="3"/>
  <c r="N21" i="3" s="1"/>
  <c r="R21" i="3" s="1"/>
  <c r="M524" i="3"/>
  <c r="N524" i="3" s="1"/>
  <c r="R524" i="3" s="1"/>
  <c r="M546" i="3"/>
  <c r="N546" i="3" s="1"/>
  <c r="R546" i="3" s="1"/>
  <c r="M522" i="3"/>
  <c r="N522" i="3" s="1"/>
  <c r="R522" i="3" s="1"/>
  <c r="M355" i="3"/>
  <c r="N355" i="3" s="1"/>
  <c r="R355" i="3" s="1"/>
  <c r="M519" i="3"/>
  <c r="N519" i="3" s="1"/>
  <c r="R519" i="3" s="1"/>
  <c r="M552" i="3"/>
  <c r="N552" i="3" s="1"/>
  <c r="R552" i="3" s="1"/>
  <c r="M53" i="3"/>
  <c r="N53" i="3" s="1"/>
  <c r="R53" i="3" s="1"/>
  <c r="M545" i="3"/>
  <c r="N545" i="3" s="1"/>
  <c r="R545" i="3" s="1"/>
  <c r="M537" i="3"/>
  <c r="N537" i="3" s="1"/>
  <c r="R537" i="3" s="1"/>
  <c r="M352" i="3"/>
  <c r="N352" i="3" s="1"/>
  <c r="R352" i="3" s="1"/>
  <c r="M382" i="3"/>
  <c r="N382" i="3" s="1"/>
  <c r="R382" i="3" s="1"/>
  <c r="M531" i="3"/>
  <c r="N531" i="3" s="1"/>
  <c r="R531" i="3" s="1"/>
  <c r="M573" i="3"/>
  <c r="N573" i="3" s="1"/>
  <c r="R573" i="3" s="1"/>
  <c r="M39" i="3"/>
  <c r="N39" i="3" s="1"/>
  <c r="U39" i="3" s="1"/>
  <c r="Q39" i="3" s="1"/>
  <c r="M327" i="3"/>
  <c r="N327" i="3" s="1"/>
  <c r="R327" i="3" s="1"/>
  <c r="M420" i="3"/>
  <c r="N420" i="3" s="1"/>
  <c r="R420" i="3" s="1"/>
  <c r="M464" i="3"/>
  <c r="N464" i="3" s="1"/>
  <c r="R464" i="3" s="1"/>
  <c r="M483" i="3"/>
  <c r="N483" i="3" s="1"/>
  <c r="R483" i="3" s="1"/>
  <c r="M459" i="3"/>
  <c r="N459" i="3" s="1"/>
  <c r="R459" i="3" s="1"/>
  <c r="L489" i="3"/>
  <c r="M489" i="3" s="1"/>
  <c r="N489" i="3" s="1"/>
  <c r="R489" i="3" s="1"/>
  <c r="M509" i="3"/>
  <c r="N509" i="3" s="1"/>
  <c r="R509" i="3" s="1"/>
  <c r="L490" i="3"/>
  <c r="M490" i="3" s="1"/>
  <c r="N490" i="3" s="1"/>
  <c r="R490" i="3" s="1"/>
  <c r="M421" i="3"/>
  <c r="N421" i="3" s="1"/>
  <c r="R421" i="3" s="1"/>
  <c r="M426" i="3"/>
  <c r="N426" i="3" s="1"/>
  <c r="R426" i="3" s="1"/>
  <c r="M442" i="3"/>
  <c r="N442" i="3" s="1"/>
  <c r="R442" i="3" s="1"/>
  <c r="M533" i="3"/>
  <c r="N533" i="3" s="1"/>
  <c r="R533" i="3" s="1"/>
  <c r="L548" i="3"/>
  <c r="M548" i="3" s="1"/>
  <c r="N548" i="3" s="1"/>
  <c r="R548" i="3" s="1"/>
  <c r="M33" i="3"/>
  <c r="N33" i="3" s="1"/>
  <c r="U33" i="3" s="1"/>
  <c r="M321" i="3"/>
  <c r="N321" i="3" s="1"/>
  <c r="R321" i="3" s="1"/>
  <c r="M174" i="3"/>
  <c r="N174" i="3" s="1"/>
  <c r="R174" i="3" s="1"/>
  <c r="M394" i="3"/>
  <c r="N394" i="3" s="1"/>
  <c r="R394" i="3" s="1"/>
  <c r="M476" i="3"/>
  <c r="N476" i="3" s="1"/>
  <c r="R476" i="3" s="1"/>
  <c r="M399" i="3"/>
  <c r="N399" i="3" s="1"/>
  <c r="R399" i="3" s="1"/>
  <c r="M462" i="3"/>
  <c r="N462" i="3" s="1"/>
  <c r="R462" i="3" s="1"/>
  <c r="M363" i="3"/>
  <c r="N363" i="3" s="1"/>
  <c r="R363" i="3" s="1"/>
  <c r="M539" i="3"/>
  <c r="N539" i="3" s="1"/>
  <c r="R539" i="3" s="1"/>
  <c r="M555" i="3"/>
  <c r="N555" i="3" s="1"/>
  <c r="R555" i="3" s="1"/>
  <c r="M95" i="3"/>
  <c r="N95" i="3" s="1"/>
  <c r="R95" i="3" s="1"/>
  <c r="M227" i="3"/>
  <c r="N227" i="3" s="1"/>
  <c r="R227" i="3" s="1"/>
  <c r="M83" i="3"/>
  <c r="N83" i="3" s="1"/>
  <c r="R83" i="3" s="1"/>
  <c r="M408" i="3"/>
  <c r="N408" i="3" s="1"/>
  <c r="R408" i="3" s="1"/>
  <c r="M558" i="3"/>
  <c r="N558" i="3" s="1"/>
  <c r="R558" i="3" s="1"/>
  <c r="M289" i="3"/>
  <c r="N289" i="3" s="1"/>
  <c r="R289" i="3" s="1"/>
  <c r="M471" i="3"/>
  <c r="N471" i="3" s="1"/>
  <c r="R471" i="3" s="1"/>
  <c r="M345" i="3"/>
  <c r="N345" i="3" s="1"/>
  <c r="R345" i="3" s="1"/>
  <c r="M346" i="3"/>
  <c r="N346" i="3" s="1"/>
  <c r="R346" i="3" s="1"/>
  <c r="M444" i="3"/>
  <c r="N444" i="3" s="1"/>
  <c r="R444" i="3" s="1"/>
  <c r="M557" i="3"/>
  <c r="N557" i="3" s="1"/>
  <c r="R557" i="3" s="1"/>
  <c r="M578" i="3"/>
  <c r="N578" i="3" s="1"/>
  <c r="R578" i="3" s="1"/>
  <c r="M86" i="3"/>
  <c r="N86" i="3" s="1"/>
  <c r="R86" i="3" s="1"/>
  <c r="M45" i="3"/>
  <c r="N45" i="3" s="1"/>
  <c r="R45" i="3" s="1"/>
  <c r="M232" i="3"/>
  <c r="N232" i="3" s="1"/>
  <c r="R232" i="3" s="1"/>
  <c r="M385" i="3"/>
  <c r="N385" i="3" s="1"/>
  <c r="R385" i="3" s="1"/>
  <c r="M447" i="3"/>
  <c r="N447" i="3" s="1"/>
  <c r="R447" i="3" s="1"/>
  <c r="M451" i="3"/>
  <c r="N451" i="3" s="1"/>
  <c r="R451" i="3" s="1"/>
  <c r="M501" i="3"/>
  <c r="N501" i="3" s="1"/>
  <c r="R501" i="3" s="1"/>
  <c r="M413" i="3"/>
  <c r="N413" i="3" s="1"/>
  <c r="R413" i="3" s="1"/>
  <c r="M453" i="3"/>
  <c r="N453" i="3" s="1"/>
  <c r="R453" i="3" s="1"/>
  <c r="M575" i="3"/>
  <c r="N575" i="3" s="1"/>
  <c r="R575" i="3" s="1"/>
  <c r="M184" i="3"/>
  <c r="N184" i="3" s="1"/>
  <c r="R184" i="3" s="1"/>
  <c r="M439" i="3"/>
  <c r="N439" i="3" s="1"/>
  <c r="R439" i="3" s="1"/>
  <c r="M510" i="3"/>
  <c r="N510" i="3" s="1"/>
  <c r="R510" i="3" s="1"/>
  <c r="M563" i="3"/>
  <c r="N563" i="3" s="1"/>
  <c r="R563" i="3" s="1"/>
  <c r="M466" i="3"/>
  <c r="N466" i="3" s="1"/>
  <c r="R466" i="3" s="1"/>
  <c r="M493" i="3"/>
  <c r="N493" i="3" s="1"/>
  <c r="R493" i="3" s="1"/>
  <c r="M534" i="3"/>
  <c r="N534" i="3" s="1"/>
  <c r="R534" i="3" s="1"/>
  <c r="M330" i="3"/>
  <c r="N330" i="3" s="1"/>
  <c r="U330" i="3" s="1"/>
  <c r="M417" i="3"/>
  <c r="N417" i="3" s="1"/>
  <c r="R417" i="3" s="1"/>
  <c r="M477" i="3"/>
  <c r="N477" i="3" s="1"/>
  <c r="R477" i="3" s="1"/>
  <c r="M387" i="3"/>
  <c r="N387" i="3" s="1"/>
  <c r="R387" i="3" s="1"/>
  <c r="M310" i="3"/>
  <c r="N310" i="3" s="1"/>
  <c r="R310" i="3" s="1"/>
  <c r="N485" i="3"/>
  <c r="R485" i="3" s="1"/>
  <c r="M325" i="3"/>
  <c r="N325" i="3" s="1"/>
  <c r="R325" i="3" s="1"/>
  <c r="M487" i="3"/>
  <c r="N487" i="3" s="1"/>
  <c r="R487" i="3" s="1"/>
  <c r="M528" i="3"/>
  <c r="N528" i="3" s="1"/>
  <c r="R528" i="3" s="1"/>
  <c r="M569" i="3"/>
  <c r="N569" i="3" s="1"/>
  <c r="R569" i="3" s="1"/>
  <c r="M41" i="3"/>
  <c r="N41" i="3" s="1"/>
  <c r="U41" i="3" s="1"/>
  <c r="Q41" i="3" s="1"/>
  <c r="M69" i="3"/>
  <c r="N69" i="3" s="1"/>
  <c r="R69" i="3" s="1"/>
  <c r="M244" i="3"/>
  <c r="N244" i="3" s="1"/>
  <c r="R244" i="3" s="1"/>
  <c r="M406" i="3"/>
  <c r="N406" i="3" s="1"/>
  <c r="R406" i="3" s="1"/>
  <c r="M358" i="3"/>
  <c r="N358" i="3" s="1"/>
  <c r="R358" i="3" s="1"/>
  <c r="M390" i="3"/>
  <c r="N390" i="3" s="1"/>
  <c r="R390" i="3" s="1"/>
  <c r="M366" i="3"/>
  <c r="N366" i="3" s="1"/>
  <c r="R366" i="3" s="1"/>
  <c r="M32" i="3"/>
  <c r="N32" i="3" s="1"/>
  <c r="R32" i="3" s="1"/>
  <c r="N49" i="3"/>
  <c r="U49" i="3" s="1"/>
  <c r="Q49" i="3" s="1"/>
  <c r="M423" i="3"/>
  <c r="N423" i="3" s="1"/>
  <c r="R423" i="3" s="1"/>
  <c r="L126" i="3"/>
  <c r="M126" i="3" s="1"/>
  <c r="N126" i="3" s="1"/>
  <c r="R126" i="3" s="1"/>
  <c r="M463" i="3"/>
  <c r="N463" i="3" s="1"/>
  <c r="R463" i="3" s="1"/>
  <c r="M391" i="3"/>
  <c r="N391" i="3" s="1"/>
  <c r="R391" i="3" s="1"/>
  <c r="M238" i="3"/>
  <c r="N238" i="3" s="1"/>
  <c r="R238" i="3" s="1"/>
  <c r="M331" i="3"/>
  <c r="N331" i="3" s="1"/>
  <c r="R331" i="3" s="1"/>
  <c r="L72" i="3"/>
  <c r="M72" i="3" s="1"/>
  <c r="N72" i="3" s="1"/>
  <c r="R72" i="3" s="1"/>
  <c r="L369" i="3"/>
  <c r="M369" i="3" s="1"/>
  <c r="N369" i="3" s="1"/>
  <c r="R369" i="3" s="1"/>
  <c r="M475" i="3"/>
  <c r="N475" i="3" s="1"/>
  <c r="R475" i="3" s="1"/>
  <c r="L491" i="3"/>
  <c r="M491" i="3" s="1"/>
  <c r="N491" i="3" s="1"/>
  <c r="R491" i="3" s="1"/>
  <c r="M455" i="3"/>
  <c r="N455" i="3" s="1"/>
  <c r="R455" i="3" s="1"/>
  <c r="M367" i="3"/>
  <c r="N367" i="3" s="1"/>
  <c r="R367" i="3" s="1"/>
  <c r="L102" i="3"/>
  <c r="M102" i="3" s="1"/>
  <c r="N102" i="3" s="1"/>
  <c r="R102" i="3" s="1"/>
  <c r="M132" i="3"/>
  <c r="N132" i="3" s="1"/>
  <c r="R132" i="3" s="1"/>
  <c r="L499" i="3"/>
  <c r="M499" i="3" s="1"/>
  <c r="N499" i="3" s="1"/>
  <c r="R499" i="3" s="1"/>
  <c r="M264" i="3"/>
  <c r="N264" i="3" s="1"/>
  <c r="R264" i="3" s="1"/>
  <c r="M478" i="3"/>
  <c r="N478" i="3" s="1"/>
  <c r="R478" i="3" s="1"/>
  <c r="M486" i="3"/>
  <c r="N486" i="3" s="1"/>
  <c r="R486" i="3" s="1"/>
  <c r="M334" i="3"/>
  <c r="N334" i="3" s="1"/>
  <c r="R334" i="3" s="1"/>
  <c r="M373" i="3"/>
  <c r="N373" i="3" s="1"/>
  <c r="R373" i="3" s="1"/>
  <c r="M25" i="3"/>
  <c r="N25" i="3" s="1"/>
  <c r="R25" i="3" s="1"/>
  <c r="M396" i="3"/>
  <c r="N396" i="3" s="1"/>
  <c r="R396" i="3" s="1"/>
  <c r="L422" i="3"/>
  <c r="M422" i="3" s="1"/>
  <c r="N422" i="3" s="1"/>
  <c r="R422" i="3" s="1"/>
  <c r="M22" i="3"/>
  <c r="N22" i="3" s="1"/>
  <c r="U22" i="3" s="1"/>
  <c r="L30" i="3"/>
  <c r="M30" i="3" s="1"/>
  <c r="N30" i="3" s="1"/>
  <c r="U30" i="3" s="1"/>
  <c r="M351" i="3"/>
  <c r="N351" i="3" s="1"/>
  <c r="R351" i="3" s="1"/>
  <c r="M379" i="3"/>
  <c r="N379" i="3" s="1"/>
  <c r="R379" i="3" s="1"/>
  <c r="M495" i="3"/>
  <c r="N495" i="3" s="1"/>
  <c r="R495" i="3" s="1"/>
  <c r="L454" i="3"/>
  <c r="M454" i="3" s="1"/>
  <c r="N454" i="3" s="1"/>
  <c r="R454" i="3" s="1"/>
  <c r="L503" i="3"/>
  <c r="M503" i="3" s="1"/>
  <c r="N503" i="3" s="1"/>
  <c r="R503" i="3" s="1"/>
  <c r="M429" i="3"/>
  <c r="N429" i="3" s="1"/>
  <c r="R429" i="3" s="1"/>
  <c r="M370" i="3"/>
  <c r="N370" i="3" s="1"/>
  <c r="R370" i="3" s="1"/>
  <c r="M438" i="3"/>
  <c r="N438" i="3" s="1"/>
  <c r="R438" i="3" s="1"/>
  <c r="L62" i="3"/>
  <c r="M62" i="3" s="1"/>
  <c r="N62" i="3" s="1"/>
  <c r="R62" i="3" s="1"/>
  <c r="M467" i="3"/>
  <c r="N467" i="3" s="1"/>
  <c r="R467" i="3" s="1"/>
  <c r="M280" i="3"/>
  <c r="N280" i="3" s="1"/>
  <c r="R280" i="3" s="1"/>
  <c r="M403" i="3"/>
  <c r="N403" i="3" s="1"/>
  <c r="R403" i="3" s="1"/>
  <c r="M343" i="3"/>
  <c r="N343" i="3" s="1"/>
  <c r="R343" i="3" s="1"/>
  <c r="L425" i="3"/>
  <c r="M425" i="3" s="1"/>
  <c r="N425" i="3" s="1"/>
  <c r="R425" i="3" s="1"/>
  <c r="M400" i="3"/>
  <c r="N400" i="3" s="1"/>
  <c r="R400" i="3" s="1"/>
  <c r="M452" i="3"/>
  <c r="N452" i="3" s="1"/>
  <c r="R452" i="3" s="1"/>
  <c r="M357" i="3"/>
  <c r="N357" i="3" s="1"/>
  <c r="R357" i="3" s="1"/>
  <c r="M236" i="3"/>
  <c r="N236" i="3" s="1"/>
  <c r="R236" i="3" s="1"/>
  <c r="L504" i="3"/>
  <c r="M504" i="3" s="1"/>
  <c r="N504" i="3" s="1"/>
  <c r="R504" i="3" s="1"/>
  <c r="M441" i="3"/>
  <c r="N441" i="3" s="1"/>
  <c r="R441" i="3" s="1"/>
  <c r="M66" i="3"/>
  <c r="N66" i="3" s="1"/>
  <c r="U66" i="3" s="1"/>
  <c r="L436" i="3"/>
  <c r="M436" i="3" s="1"/>
  <c r="N436" i="3" s="1"/>
  <c r="R436" i="3" s="1"/>
  <c r="M295" i="3"/>
  <c r="N295" i="3" s="1"/>
  <c r="R295" i="3" s="1"/>
  <c r="L240" i="3"/>
  <c r="M240" i="3" s="1"/>
  <c r="N240" i="3" s="1"/>
  <c r="R240" i="3" s="1"/>
  <c r="M364" i="3"/>
  <c r="N364" i="3" s="1"/>
  <c r="R364" i="3" s="1"/>
  <c r="M507" i="3"/>
  <c r="N507" i="3" s="1"/>
  <c r="R507" i="3" s="1"/>
  <c r="M74" i="3"/>
  <c r="N74" i="3" s="1"/>
  <c r="R74" i="3" s="1"/>
  <c r="L412" i="3"/>
  <c r="M412" i="3" s="1"/>
  <c r="N412" i="3" s="1"/>
  <c r="R412" i="3" s="1"/>
  <c r="M432" i="3"/>
  <c r="N432" i="3" s="1"/>
  <c r="R432" i="3" s="1"/>
  <c r="M407" i="3"/>
  <c r="N407" i="3" s="1"/>
  <c r="R407" i="3" s="1"/>
  <c r="L283" i="3"/>
  <c r="M283" i="3" s="1"/>
  <c r="N283" i="3" s="1"/>
  <c r="R283" i="3" s="1"/>
  <c r="L261" i="3"/>
  <c r="M261" i="3" s="1"/>
  <c r="N261" i="3" s="1"/>
  <c r="R261" i="3" s="1"/>
  <c r="M393" i="3"/>
  <c r="N393" i="3" s="1"/>
  <c r="R393" i="3" s="1"/>
  <c r="N415" i="3"/>
  <c r="R415" i="3" s="1"/>
  <c r="N481" i="3"/>
  <c r="R481" i="3" s="1"/>
  <c r="M54" i="3"/>
  <c r="N54" i="3" s="1"/>
  <c r="R54" i="3" s="1"/>
  <c r="L431" i="3"/>
  <c r="M431" i="3" s="1"/>
  <c r="N431" i="3" s="1"/>
  <c r="R431" i="3" s="1"/>
  <c r="M339" i="3"/>
  <c r="N339" i="3" s="1"/>
  <c r="R339" i="3" s="1"/>
  <c r="M376" i="3"/>
  <c r="N376" i="3" s="1"/>
  <c r="R376" i="3" s="1"/>
  <c r="M361" i="3"/>
  <c r="N361" i="3" s="1"/>
  <c r="R361" i="3" s="1"/>
  <c r="N260" i="3"/>
  <c r="R260" i="3" s="1"/>
  <c r="M282" i="3"/>
  <c r="N282" i="3" s="1"/>
  <c r="R282" i="3" s="1"/>
  <c r="L269" i="3"/>
  <c r="M269" i="3" s="1"/>
  <c r="N269" i="3" s="1"/>
  <c r="R269" i="3" s="1"/>
  <c r="M248" i="3"/>
  <c r="N248" i="3" s="1"/>
  <c r="R248" i="3" s="1"/>
  <c r="M297" i="3"/>
  <c r="N297" i="3" s="1"/>
  <c r="R297" i="3" s="1"/>
  <c r="M424" i="3"/>
  <c r="N424" i="3" s="1"/>
  <c r="R424" i="3" s="1"/>
  <c r="M437" i="3"/>
  <c r="N437" i="3" s="1"/>
  <c r="R437" i="3" s="1"/>
  <c r="M484" i="3"/>
  <c r="N484" i="3" s="1"/>
  <c r="R484" i="3" s="1"/>
  <c r="M43" i="3"/>
  <c r="N43" i="3" s="1"/>
  <c r="U43" i="3" s="1"/>
  <c r="Q43" i="3" s="1"/>
  <c r="M44" i="3"/>
  <c r="N44" i="3" s="1"/>
  <c r="U44" i="3" s="1"/>
  <c r="M138" i="3"/>
  <c r="N138" i="3" s="1"/>
  <c r="R138" i="3" s="1"/>
  <c r="M254" i="3"/>
  <c r="N254" i="3" s="1"/>
  <c r="R254" i="3" s="1"/>
  <c r="M397" i="3"/>
  <c r="N397" i="3" s="1"/>
  <c r="R397" i="3" s="1"/>
  <c r="M81" i="3"/>
  <c r="N81" i="3" s="1"/>
  <c r="R81" i="3" s="1"/>
  <c r="M349" i="3"/>
  <c r="N349" i="3" s="1"/>
  <c r="R349" i="3" s="1"/>
  <c r="M20" i="3"/>
  <c r="N20" i="3" s="1"/>
  <c r="R20" i="3" s="1"/>
  <c r="M130" i="3"/>
  <c r="N130" i="3" s="1"/>
  <c r="R130" i="3" s="1"/>
  <c r="M183" i="3"/>
  <c r="N183" i="3" s="1"/>
  <c r="R183" i="3" s="1"/>
  <c r="M306" i="3"/>
  <c r="N306" i="3" s="1"/>
  <c r="R306" i="3" s="1"/>
  <c r="M340" i="3"/>
  <c r="N340" i="3" s="1"/>
  <c r="R340" i="3" s="1"/>
  <c r="N472" i="3"/>
  <c r="R472" i="3" s="1"/>
  <c r="M159" i="3"/>
  <c r="N159" i="3" s="1"/>
  <c r="R159" i="3" s="1"/>
  <c r="M273" i="3"/>
  <c r="N273" i="3" s="1"/>
  <c r="R273" i="3" s="1"/>
  <c r="M150" i="3"/>
  <c r="N150" i="3" s="1"/>
  <c r="R150" i="3" s="1"/>
  <c r="M28" i="3"/>
  <c r="N28" i="3" s="1"/>
  <c r="R28" i="3" s="1"/>
  <c r="L98" i="3"/>
  <c r="M98" i="3" s="1"/>
  <c r="N98" i="3" s="1"/>
  <c r="R98" i="3" s="1"/>
  <c r="M51" i="3"/>
  <c r="N51" i="3" s="1"/>
  <c r="U51" i="3" s="1"/>
  <c r="L52" i="3"/>
  <c r="M52" i="3" s="1"/>
  <c r="N52" i="3" s="1"/>
  <c r="R52" i="3" s="1"/>
  <c r="M94" i="3"/>
  <c r="N94" i="3" s="1"/>
  <c r="R94" i="3" s="1"/>
  <c r="L56" i="3"/>
  <c r="M56" i="3" s="1"/>
  <c r="N56" i="3" s="1"/>
  <c r="R56" i="3" s="1"/>
  <c r="M110" i="3"/>
  <c r="N110" i="3" s="1"/>
  <c r="R110" i="3" s="1"/>
  <c r="M298" i="3"/>
  <c r="N298" i="3" s="1"/>
  <c r="R298" i="3" s="1"/>
  <c r="L73" i="3"/>
  <c r="M73" i="3" s="1"/>
  <c r="N73" i="3" s="1"/>
  <c r="R73" i="3" s="1"/>
  <c r="M63" i="3"/>
  <c r="N63" i="3" s="1"/>
  <c r="R63" i="3" s="1"/>
  <c r="M64" i="3"/>
  <c r="N64" i="3" s="1"/>
  <c r="R64" i="3" s="1"/>
  <c r="M291" i="3"/>
  <c r="N291" i="3" s="1"/>
  <c r="R291" i="3" s="1"/>
  <c r="M162" i="3"/>
  <c r="N162" i="3" s="1"/>
  <c r="R162" i="3" s="1"/>
  <c r="M241" i="3"/>
  <c r="N241" i="3" s="1"/>
  <c r="R241" i="3" s="1"/>
  <c r="M196" i="3"/>
  <c r="N196" i="3" s="1"/>
  <c r="R196" i="3" s="1"/>
  <c r="M287" i="3"/>
  <c r="N287" i="3" s="1"/>
  <c r="R287" i="3" s="1"/>
  <c r="M190" i="3"/>
  <c r="N190" i="3" s="1"/>
  <c r="R190" i="3" s="1"/>
  <c r="L16" i="3"/>
  <c r="M16" i="3" s="1"/>
  <c r="N16" i="3" s="1"/>
  <c r="U16" i="3" s="1"/>
  <c r="Q16" i="3" s="1"/>
  <c r="M38" i="3"/>
  <c r="N38" i="3" s="1"/>
  <c r="U38" i="3" s="1"/>
  <c r="Q38" i="3" s="1"/>
  <c r="L286" i="3"/>
  <c r="M286" i="3" s="1"/>
  <c r="N286" i="3" s="1"/>
  <c r="R286" i="3" s="1"/>
  <c r="L92" i="3"/>
  <c r="M92" i="3" s="1"/>
  <c r="N92" i="3" s="1"/>
  <c r="R92" i="3" s="1"/>
  <c r="M34" i="3"/>
  <c r="N34" i="3" s="1"/>
  <c r="R34" i="3" s="1"/>
  <c r="M243" i="3"/>
  <c r="N243" i="3" s="1"/>
  <c r="R243" i="3" s="1"/>
  <c r="M82" i="3"/>
  <c r="N82" i="3" s="1"/>
  <c r="R82" i="3" s="1"/>
  <c r="M235" i="3"/>
  <c r="N235" i="3" s="1"/>
  <c r="R235" i="3" s="1"/>
  <c r="L57" i="3"/>
  <c r="M57" i="3" s="1"/>
  <c r="N57" i="3" s="1"/>
  <c r="R57" i="3" s="1"/>
  <c r="M71" i="3"/>
  <c r="N71" i="3" s="1"/>
  <c r="R71" i="3" s="1"/>
  <c r="M202" i="3"/>
  <c r="N202" i="3" s="1"/>
  <c r="R202" i="3" s="1"/>
  <c r="N212" i="3"/>
  <c r="R212" i="3" s="1"/>
  <c r="M215" i="3"/>
  <c r="N215" i="3" s="1"/>
  <c r="R215" i="3" s="1"/>
  <c r="M307" i="3"/>
  <c r="N307" i="3" s="1"/>
  <c r="R307" i="3" s="1"/>
  <c r="M302" i="3"/>
  <c r="N302" i="3" s="1"/>
  <c r="R302" i="3" s="1"/>
  <c r="M275" i="3"/>
  <c r="N275" i="3" s="1"/>
  <c r="R275" i="3" s="1"/>
  <c r="M259" i="3"/>
  <c r="N259" i="3" s="1"/>
  <c r="R259" i="3" s="1"/>
  <c r="M111" i="3"/>
  <c r="N111" i="3" s="1"/>
  <c r="R111" i="3" s="1"/>
  <c r="L36" i="3"/>
  <c r="M36" i="3" s="1"/>
  <c r="N36" i="3" s="1"/>
  <c r="R36" i="3" s="1"/>
  <c r="L228" i="3"/>
  <c r="M228" i="3" s="1"/>
  <c r="N228" i="3" s="1"/>
  <c r="R228" i="3" s="1"/>
  <c r="M274" i="3"/>
  <c r="N274" i="3" s="1"/>
  <c r="R274" i="3" s="1"/>
  <c r="M195" i="3"/>
  <c r="N195" i="3" s="1"/>
  <c r="R195" i="3" s="1"/>
  <c r="M24" i="3"/>
  <c r="N24" i="3" s="1"/>
  <c r="U24" i="3" s="1"/>
  <c r="M309" i="3"/>
  <c r="N309" i="3" s="1"/>
  <c r="R309" i="3" s="1"/>
  <c r="M220" i="3"/>
  <c r="N220" i="3" s="1"/>
  <c r="R220" i="3" s="1"/>
  <c r="L18" i="3"/>
  <c r="M18" i="3" s="1"/>
  <c r="N18" i="3" s="1"/>
  <c r="U18" i="3" s="1"/>
  <c r="Q18" i="3" s="1"/>
  <c r="L90" i="3"/>
  <c r="M90" i="3" s="1"/>
  <c r="N90" i="3" s="1"/>
  <c r="R90" i="3" s="1"/>
  <c r="M96" i="3"/>
  <c r="N96" i="3" s="1"/>
  <c r="R96" i="3" s="1"/>
  <c r="M223" i="3"/>
  <c r="N223" i="3" s="1"/>
  <c r="R223" i="3" s="1"/>
  <c r="M50" i="3"/>
  <c r="N50" i="3" s="1"/>
  <c r="U50" i="3" s="1"/>
  <c r="Q50" i="3" s="1"/>
  <c r="M178" i="3"/>
  <c r="N178" i="3" s="1"/>
  <c r="R178" i="3" s="1"/>
  <c r="L80" i="3"/>
  <c r="M80" i="3" s="1"/>
  <c r="N80" i="3" s="1"/>
  <c r="R80" i="3" s="1"/>
  <c r="L271" i="3"/>
  <c r="M271" i="3" s="1"/>
  <c r="N271" i="3" s="1"/>
  <c r="R271" i="3" s="1"/>
  <c r="L314" i="3"/>
  <c r="M314" i="3" s="1"/>
  <c r="N314" i="3" s="1"/>
  <c r="R314" i="3" s="1"/>
  <c r="L27" i="3"/>
  <c r="M27" i="3" s="1"/>
  <c r="N27" i="3" s="1"/>
  <c r="R27" i="3" s="1"/>
  <c r="L68" i="3"/>
  <c r="M68" i="3" s="1"/>
  <c r="N68" i="3" s="1"/>
  <c r="R68" i="3" s="1"/>
  <c r="M211" i="3"/>
  <c r="N211" i="3" s="1"/>
  <c r="R211" i="3" s="1"/>
  <c r="M124" i="3"/>
  <c r="N124" i="3" s="1"/>
  <c r="R124" i="3" s="1"/>
  <c r="M263" i="3"/>
  <c r="N263" i="3" s="1"/>
  <c r="R263" i="3" s="1"/>
  <c r="M26" i="3"/>
  <c r="N26" i="3" s="1"/>
  <c r="R26" i="3" s="1"/>
  <c r="M75" i="3"/>
  <c r="N75" i="3" s="1"/>
  <c r="R75" i="3" s="1"/>
  <c r="M78" i="3"/>
  <c r="N78" i="3" s="1"/>
  <c r="R78" i="3" s="1"/>
  <c r="M19" i="3"/>
  <c r="N19" i="3" s="1"/>
  <c r="U19" i="3" s="1"/>
  <c r="L216" i="3"/>
  <c r="M216" i="3" s="1"/>
  <c r="N216" i="3" s="1"/>
  <c r="R216" i="3" s="1"/>
  <c r="M247" i="3"/>
  <c r="N247" i="3" s="1"/>
  <c r="R247" i="3" s="1"/>
  <c r="M144" i="3"/>
  <c r="N144" i="3" s="1"/>
  <c r="R144" i="3" s="1"/>
  <c r="M237" i="3"/>
  <c r="N237" i="3" s="1"/>
  <c r="R237" i="3" s="1"/>
  <c r="N284" i="3"/>
  <c r="R284" i="3" s="1"/>
  <c r="M234" i="3"/>
  <c r="N234" i="3" s="1"/>
  <c r="R234" i="3" s="1"/>
  <c r="M276" i="3"/>
  <c r="N276" i="3" s="1"/>
  <c r="R276" i="3" s="1"/>
  <c r="L99" i="3"/>
  <c r="M99" i="3" s="1"/>
  <c r="N99" i="3" s="1"/>
  <c r="R99" i="3" s="1"/>
  <c r="L48" i="3"/>
  <c r="M48" i="3" s="1"/>
  <c r="N48" i="3" s="1"/>
  <c r="U48" i="3" s="1"/>
  <c r="Q48" i="3" s="1"/>
  <c r="L106" i="3"/>
  <c r="M106" i="3" s="1"/>
  <c r="N106" i="3" s="1"/>
  <c r="R106" i="3" s="1"/>
  <c r="N109" i="3"/>
  <c r="R109" i="3" s="1"/>
  <c r="M219" i="3"/>
  <c r="N219" i="3" s="1"/>
  <c r="R219" i="3" s="1"/>
  <c r="L87" i="3"/>
  <c r="M87" i="3" s="1"/>
  <c r="N87" i="3" s="1"/>
  <c r="R87" i="3" s="1"/>
  <c r="L251" i="3"/>
  <c r="M251" i="3" s="1"/>
  <c r="N251" i="3" s="1"/>
  <c r="R251" i="3" s="1"/>
  <c r="N156" i="3"/>
  <c r="R156" i="3" s="1"/>
  <c r="M270" i="3"/>
  <c r="N270" i="3" s="1"/>
  <c r="R270" i="3" s="1"/>
  <c r="M303" i="3"/>
  <c r="N303" i="3" s="1"/>
  <c r="R303" i="3" s="1"/>
  <c r="U29" i="3" l="1"/>
  <c r="Q29" i="3" s="1"/>
  <c r="R29" i="3"/>
  <c r="U23" i="3"/>
  <c r="Q23" i="3" s="1"/>
  <c r="U31" i="3"/>
  <c r="U67" i="3"/>
  <c r="U25" i="3"/>
  <c r="U52" i="3"/>
  <c r="U53" i="3" s="1"/>
  <c r="U54" i="3" s="1"/>
  <c r="U55" i="3" s="1"/>
  <c r="U56" i="3" s="1"/>
  <c r="U57" i="3" s="1"/>
  <c r="U58" i="3" s="1"/>
  <c r="U59" i="3" s="1"/>
  <c r="U60" i="3" s="1"/>
  <c r="U61" i="3" s="1"/>
  <c r="U62" i="3" s="1"/>
  <c r="U63" i="3" s="1"/>
  <c r="U64" i="3" s="1"/>
  <c r="U65" i="3" s="1"/>
  <c r="U20" i="3"/>
  <c r="U21" i="3" s="1"/>
  <c r="U45" i="3"/>
  <c r="U46" i="3" s="1"/>
  <c r="U390" i="4"/>
  <c r="U391" i="4" s="1"/>
  <c r="U392" i="4" s="1"/>
  <c r="U393" i="4" s="1"/>
  <c r="U394" i="4" s="1"/>
  <c r="U395" i="4" s="1"/>
  <c r="U396" i="4" s="1"/>
  <c r="U397" i="4" s="1"/>
  <c r="U398" i="4" s="1"/>
  <c r="U399" i="4" s="1"/>
  <c r="U400" i="4" s="1"/>
  <c r="U401" i="4" s="1"/>
  <c r="U402" i="4" s="1"/>
  <c r="U403" i="4" s="1"/>
  <c r="U404" i="4" s="1"/>
  <c r="U405" i="4" s="1"/>
  <c r="U406" i="4" s="1"/>
  <c r="U407" i="4" s="1"/>
  <c r="U408" i="4" s="1"/>
  <c r="U409" i="4" s="1"/>
  <c r="U254" i="3"/>
  <c r="U331" i="3"/>
  <c r="U332" i="3" s="1"/>
  <c r="U333" i="3" s="1"/>
  <c r="U334" i="3" s="1"/>
  <c r="U335" i="3" s="1"/>
  <c r="U336" i="3" s="1"/>
  <c r="U337" i="3" s="1"/>
  <c r="U338" i="3" s="1"/>
  <c r="U339" i="3" s="1"/>
  <c r="U340" i="3" s="1"/>
  <c r="U341" i="3" s="1"/>
  <c r="U342" i="3" s="1"/>
  <c r="U343" i="3" s="1"/>
  <c r="U344" i="3" s="1"/>
  <c r="U345" i="3" s="1"/>
  <c r="U346" i="3" s="1"/>
  <c r="U347" i="3" s="1"/>
  <c r="U348" i="3" s="1"/>
  <c r="U349" i="3" s="1"/>
  <c r="U350" i="3" s="1"/>
  <c r="U351" i="3" s="1"/>
  <c r="U352" i="3" s="1"/>
  <c r="U353" i="3" s="1"/>
  <c r="U354" i="3" s="1"/>
  <c r="U355" i="3" s="1"/>
  <c r="U356" i="3" s="1"/>
  <c r="U357" i="3" s="1"/>
  <c r="U358" i="3" s="1"/>
  <c r="U359" i="3" s="1"/>
  <c r="U360" i="3" s="1"/>
  <c r="U361" i="3" s="1"/>
  <c r="U362" i="3" s="1"/>
  <c r="U363" i="3" s="1"/>
  <c r="U364" i="3" s="1"/>
  <c r="U365" i="3" s="1"/>
  <c r="U366" i="3" s="1"/>
  <c r="U367" i="3" s="1"/>
  <c r="U368" i="3" s="1"/>
  <c r="U369" i="3" s="1"/>
  <c r="U370" i="3" s="1"/>
  <c r="U371" i="3" s="1"/>
  <c r="U372" i="3" s="1"/>
  <c r="U373" i="3" s="1"/>
  <c r="U374" i="3" s="1"/>
  <c r="U375" i="3" s="1"/>
  <c r="U376" i="3" s="1"/>
  <c r="U377" i="3" s="1"/>
  <c r="U378" i="3" s="1"/>
  <c r="U379" i="3" s="1"/>
  <c r="U380" i="3" s="1"/>
  <c r="U381" i="3" s="1"/>
  <c r="U382" i="3" s="1"/>
  <c r="U383" i="3" s="1"/>
  <c r="U384" i="3" s="1"/>
  <c r="U385" i="3" s="1"/>
  <c r="U386" i="3" s="1"/>
  <c r="U387" i="3" s="1"/>
  <c r="U34" i="3"/>
  <c r="U35" i="3" s="1"/>
  <c r="U36" i="3" s="1"/>
  <c r="U247" i="3"/>
  <c r="U267" i="3"/>
  <c r="U412" i="3"/>
  <c r="U390" i="3"/>
  <c r="U411" i="4"/>
  <c r="U412" i="4" s="1"/>
  <c r="U413" i="4" s="1"/>
  <c r="U414" i="4" s="1"/>
  <c r="U415" i="4" s="1"/>
  <c r="U416" i="4" s="1"/>
  <c r="U417" i="4" s="1"/>
  <c r="U418" i="4" s="1"/>
  <c r="U419" i="4" s="1"/>
  <c r="U420" i="4" s="1"/>
  <c r="U421" i="4" s="1"/>
  <c r="U422" i="4" s="1"/>
  <c r="U423" i="4" s="1"/>
  <c r="U424" i="4" s="1"/>
  <c r="U425" i="4" s="1"/>
  <c r="U426" i="4" s="1"/>
  <c r="U427" i="4" s="1"/>
  <c r="U428" i="4" s="1"/>
  <c r="U429" i="4" s="1"/>
  <c r="U430" i="4" s="1"/>
  <c r="U431" i="4" s="1"/>
  <c r="R66" i="4"/>
  <c r="U66" i="4"/>
  <c r="U67" i="4" s="1"/>
  <c r="U68" i="4" s="1"/>
  <c r="U69" i="4" s="1"/>
  <c r="U70" i="4" s="1"/>
  <c r="U71" i="4" s="1"/>
  <c r="U72" i="4" s="1"/>
  <c r="U73" i="4" s="1"/>
  <c r="U74" i="4" s="1"/>
  <c r="U75" i="4" s="1"/>
  <c r="U76" i="4" s="1"/>
  <c r="U77" i="4" s="1"/>
  <c r="U78" i="4" s="1"/>
  <c r="U79" i="4" s="1"/>
  <c r="U80" i="4" s="1"/>
  <c r="U81" i="4" s="1"/>
  <c r="U82" i="4" s="1"/>
  <c r="U83" i="4" s="1"/>
  <c r="U84" i="4" s="1"/>
  <c r="U85" i="4" s="1"/>
  <c r="U86" i="4" s="1"/>
  <c r="U87" i="4" s="1"/>
  <c r="U88" i="4" s="1"/>
  <c r="U89" i="4" s="1"/>
  <c r="U90" i="4" s="1"/>
  <c r="U91" i="4" s="1"/>
  <c r="U92" i="4" s="1"/>
  <c r="U93" i="4" s="1"/>
  <c r="U94" i="4" s="1"/>
  <c r="U95" i="4" s="1"/>
  <c r="U96" i="4" s="1"/>
  <c r="U97" i="4" s="1"/>
  <c r="U98" i="4" s="1"/>
  <c r="U99" i="4" s="1"/>
  <c r="U100" i="4" s="1"/>
  <c r="U101" i="4" s="1"/>
  <c r="U102" i="4" s="1"/>
  <c r="U103" i="4" s="1"/>
  <c r="U104" i="4" s="1"/>
  <c r="U105" i="4" s="1"/>
  <c r="U106" i="4" s="1"/>
  <c r="U107" i="4" s="1"/>
  <c r="U108" i="4" s="1"/>
  <c r="U109" i="4" s="1"/>
  <c r="U110" i="4" s="1"/>
  <c r="U111" i="4" s="1"/>
  <c r="U112" i="4" s="1"/>
  <c r="U113" i="4" s="1"/>
  <c r="U114" i="4" s="1"/>
  <c r="U115" i="4" s="1"/>
  <c r="U116" i="4" s="1"/>
  <c r="U117" i="4" s="1"/>
  <c r="U118" i="4" s="1"/>
  <c r="U119" i="4" s="1"/>
  <c r="U120" i="4" s="1"/>
  <c r="U121" i="4" s="1"/>
  <c r="U122" i="4" s="1"/>
  <c r="U123" i="4" s="1"/>
  <c r="U124" i="4" s="1"/>
  <c r="U125" i="4" s="1"/>
  <c r="U126" i="4" s="1"/>
  <c r="U127" i="4" s="1"/>
  <c r="U128" i="4" s="1"/>
  <c r="U129" i="4" s="1"/>
  <c r="U130" i="4" s="1"/>
  <c r="U131" i="4" s="1"/>
  <c r="U132" i="4" s="1"/>
  <c r="U133" i="4" s="1"/>
  <c r="U134" i="4" s="1"/>
  <c r="U135" i="4" s="1"/>
  <c r="U136" i="4" s="1"/>
  <c r="U137" i="4" s="1"/>
  <c r="U138" i="4" s="1"/>
  <c r="U139" i="4" s="1"/>
  <c r="U140" i="4" s="1"/>
  <c r="U141" i="4" s="1"/>
  <c r="U142" i="4" s="1"/>
  <c r="U143" i="4" s="1"/>
  <c r="U144" i="4" s="1"/>
  <c r="U145" i="4" s="1"/>
  <c r="U146" i="4" s="1"/>
  <c r="U147" i="4" s="1"/>
  <c r="U148" i="4" s="1"/>
  <c r="U149" i="4" s="1"/>
  <c r="U150" i="4" s="1"/>
  <c r="U151" i="4" s="1"/>
  <c r="U152" i="4" s="1"/>
  <c r="U153" i="4" s="1"/>
  <c r="U154" i="4" s="1"/>
  <c r="U155" i="4" s="1"/>
  <c r="U156" i="4" s="1"/>
  <c r="U157" i="4" s="1"/>
  <c r="U158" i="4" s="1"/>
  <c r="U159" i="4" s="1"/>
  <c r="U160" i="4" s="1"/>
  <c r="U161" i="4" s="1"/>
  <c r="U162" i="4" s="1"/>
  <c r="U163" i="4" s="1"/>
  <c r="U164" i="4" s="1"/>
  <c r="U165" i="4" s="1"/>
  <c r="U166" i="4" s="1"/>
  <c r="U167" i="4" s="1"/>
  <c r="U168" i="4" s="1"/>
  <c r="U169" i="4" s="1"/>
  <c r="U170" i="4" s="1"/>
  <c r="U171" i="4" s="1"/>
  <c r="U172" i="4" s="1"/>
  <c r="U173" i="4" s="1"/>
  <c r="U174" i="4" s="1"/>
  <c r="U175" i="4" s="1"/>
  <c r="U176" i="4" s="1"/>
  <c r="U177" i="4" s="1"/>
  <c r="U178" i="4" s="1"/>
  <c r="U179" i="4" s="1"/>
  <c r="U180" i="4" s="1"/>
  <c r="U181" i="4" s="1"/>
  <c r="U182" i="4" s="1"/>
  <c r="U183" i="4" s="1"/>
  <c r="U184" i="4" s="1"/>
  <c r="U185" i="4" s="1"/>
  <c r="U186" i="4" s="1"/>
  <c r="U187" i="4" s="1"/>
  <c r="U188" i="4" s="1"/>
  <c r="U189" i="4" s="1"/>
  <c r="U190" i="4" s="1"/>
  <c r="U191" i="4" s="1"/>
  <c r="U192" i="4" s="1"/>
  <c r="U193" i="4" s="1"/>
  <c r="U194" i="4" s="1"/>
  <c r="U195" i="4" s="1"/>
  <c r="U196" i="4" s="1"/>
  <c r="U197" i="4" s="1"/>
  <c r="U198" i="4" s="1"/>
  <c r="U199" i="4" s="1"/>
  <c r="U200" i="4" s="1"/>
  <c r="U201" i="4" s="1"/>
  <c r="U202" i="4" s="1"/>
  <c r="U203" i="4" s="1"/>
  <c r="U204" i="4" s="1"/>
  <c r="U205" i="4" s="1"/>
  <c r="U206" i="4" s="1"/>
  <c r="U207" i="4" s="1"/>
  <c r="U208" i="4" s="1"/>
  <c r="U209" i="4" s="1"/>
  <c r="U210" i="4" s="1"/>
  <c r="U211" i="4" s="1"/>
  <c r="U212" i="4" s="1"/>
  <c r="U213" i="4" s="1"/>
  <c r="U214" i="4" s="1"/>
  <c r="U215" i="4" s="1"/>
  <c r="U216" i="4" s="1"/>
  <c r="U217" i="4" s="1"/>
  <c r="U218" i="4" s="1"/>
  <c r="U219" i="4" s="1"/>
  <c r="U220" i="4" s="1"/>
  <c r="U221" i="4" s="1"/>
  <c r="U222" i="4" s="1"/>
  <c r="U223" i="4" s="1"/>
  <c r="U224" i="4" s="1"/>
  <c r="U225" i="4" s="1"/>
  <c r="U226" i="4" s="1"/>
  <c r="U227" i="4" s="1"/>
  <c r="U228" i="4" s="1"/>
  <c r="U229" i="4" s="1"/>
  <c r="U230" i="4" s="1"/>
  <c r="U231" i="4" s="1"/>
  <c r="U232" i="4" s="1"/>
  <c r="U233" i="4" s="1"/>
  <c r="U234" i="4" s="1"/>
  <c r="U235" i="4" s="1"/>
  <c r="U236" i="4" s="1"/>
  <c r="U237" i="4" s="1"/>
  <c r="U238" i="4" s="1"/>
  <c r="U239" i="4" s="1"/>
  <c r="U240" i="4" s="1"/>
  <c r="U241" i="4" s="1"/>
  <c r="U242" i="4" s="1"/>
  <c r="U243" i="4" s="1"/>
  <c r="U244" i="4" s="1"/>
  <c r="R33" i="4"/>
  <c r="U33" i="4"/>
  <c r="U34" i="4" s="1"/>
  <c r="U35" i="4" s="1"/>
  <c r="U36" i="4" s="1"/>
  <c r="R50" i="4"/>
  <c r="U50" i="4"/>
  <c r="R38" i="4"/>
  <c r="U38" i="4"/>
  <c r="R253" i="4"/>
  <c r="U253" i="4"/>
  <c r="U254" i="4" s="1"/>
  <c r="U255" i="4" s="1"/>
  <c r="U256" i="4" s="1"/>
  <c r="U257" i="4" s="1"/>
  <c r="U258" i="4" s="1"/>
  <c r="U259" i="4" s="1"/>
  <c r="U260" i="4" s="1"/>
  <c r="U261" i="4" s="1"/>
  <c r="U262" i="4" s="1"/>
  <c r="U263" i="4" s="1"/>
  <c r="U264" i="4" s="1"/>
  <c r="U265" i="4" s="1"/>
  <c r="R30" i="4"/>
  <c r="U30" i="4"/>
  <c r="U31" i="4" s="1"/>
  <c r="U32" i="4" s="1"/>
  <c r="R48" i="4"/>
  <c r="U48" i="4"/>
  <c r="R18" i="4"/>
  <c r="U18" i="4"/>
  <c r="U247" i="4"/>
  <c r="U248" i="4" s="1"/>
  <c r="U249" i="4" s="1"/>
  <c r="U250" i="4" s="1"/>
  <c r="U251" i="4" s="1"/>
  <c r="U252" i="4" s="1"/>
  <c r="R51" i="4"/>
  <c r="U51" i="4"/>
  <c r="U52" i="4" s="1"/>
  <c r="U53" i="4" s="1"/>
  <c r="U54" i="4" s="1"/>
  <c r="U55" i="4" s="1"/>
  <c r="U56" i="4" s="1"/>
  <c r="U57" i="4" s="1"/>
  <c r="U58" i="4" s="1"/>
  <c r="U59" i="4" s="1"/>
  <c r="U60" i="4" s="1"/>
  <c r="U61" i="4" s="1"/>
  <c r="U62" i="4" s="1"/>
  <c r="U63" i="4" s="1"/>
  <c r="U64" i="4" s="1"/>
  <c r="U65" i="4" s="1"/>
  <c r="R24" i="4"/>
  <c r="U24" i="4"/>
  <c r="U25" i="4" s="1"/>
  <c r="U26" i="4" s="1"/>
  <c r="U27" i="4" s="1"/>
  <c r="U28" i="4" s="1"/>
  <c r="R42" i="4"/>
  <c r="U42" i="4"/>
  <c r="R266" i="4"/>
  <c r="U266" i="4"/>
  <c r="U267" i="4" s="1"/>
  <c r="U268" i="4" s="1"/>
  <c r="U269" i="4" s="1"/>
  <c r="U270" i="4" s="1"/>
  <c r="U271" i="4" s="1"/>
  <c r="U272" i="4" s="1"/>
  <c r="U273" i="4" s="1"/>
  <c r="U274" i="4" s="1"/>
  <c r="U275" i="4" s="1"/>
  <c r="U276" i="4" s="1"/>
  <c r="U277" i="4" s="1"/>
  <c r="U278" i="4" s="1"/>
  <c r="U279" i="4" s="1"/>
  <c r="U280" i="4" s="1"/>
  <c r="U281" i="4" s="1"/>
  <c r="U282" i="4" s="1"/>
  <c r="U283" i="4" s="1"/>
  <c r="U284" i="4" s="1"/>
  <c r="U285" i="4" s="1"/>
  <c r="U286" i="4" s="1"/>
  <c r="U287" i="4" s="1"/>
  <c r="U288" i="4" s="1"/>
  <c r="U289" i="4" s="1"/>
  <c r="U290" i="4" s="1"/>
  <c r="U291" i="4" s="1"/>
  <c r="U292" i="4" s="1"/>
  <c r="U293" i="4" s="1"/>
  <c r="U294" i="4" s="1"/>
  <c r="U295" i="4" s="1"/>
  <c r="U296" i="4" s="1"/>
  <c r="U297" i="4" s="1"/>
  <c r="U298" i="4" s="1"/>
  <c r="U299" i="4" s="1"/>
  <c r="U300" i="4" s="1"/>
  <c r="U301" i="4" s="1"/>
  <c r="U302" i="4" s="1"/>
  <c r="U303" i="4" s="1"/>
  <c r="U304" i="4" s="1"/>
  <c r="U305" i="4" s="1"/>
  <c r="U306" i="4" s="1"/>
  <c r="U307" i="4" s="1"/>
  <c r="U308" i="4" s="1"/>
  <c r="U309" i="4" s="1"/>
  <c r="U310" i="4" s="1"/>
  <c r="U311" i="4" s="1"/>
  <c r="U312" i="4" s="1"/>
  <c r="U313" i="4" s="1"/>
  <c r="U314" i="4" s="1"/>
  <c r="U315" i="4" s="1"/>
  <c r="U316" i="4" s="1"/>
  <c r="U317" i="4" s="1"/>
  <c r="U318" i="4" s="1"/>
  <c r="U319" i="4" s="1"/>
  <c r="U320" i="4" s="1"/>
  <c r="U321" i="4" s="1"/>
  <c r="U322" i="4" s="1"/>
  <c r="U323" i="4" s="1"/>
  <c r="U324" i="4" s="1"/>
  <c r="U325" i="4" s="1"/>
  <c r="U326" i="4" s="1"/>
  <c r="U327" i="4" s="1"/>
  <c r="U328" i="4" s="1"/>
  <c r="R329" i="4"/>
  <c r="U329" i="4"/>
  <c r="R330" i="4"/>
  <c r="U330" i="4"/>
  <c r="U331" i="4" s="1"/>
  <c r="U332" i="4" s="1"/>
  <c r="U333" i="4" s="1"/>
  <c r="U334" i="4" s="1"/>
  <c r="U335" i="4" s="1"/>
  <c r="U336" i="4" s="1"/>
  <c r="U337" i="4" s="1"/>
  <c r="U338" i="4" s="1"/>
  <c r="U339" i="4" s="1"/>
  <c r="U340" i="4" s="1"/>
  <c r="U341" i="4" s="1"/>
  <c r="U342" i="4" s="1"/>
  <c r="U343" i="4" s="1"/>
  <c r="U344" i="4" s="1"/>
  <c r="U345" i="4" s="1"/>
  <c r="U346" i="4" s="1"/>
  <c r="U347" i="4" s="1"/>
  <c r="U348" i="4" s="1"/>
  <c r="U349" i="4" s="1"/>
  <c r="U350" i="4" s="1"/>
  <c r="U351" i="4" s="1"/>
  <c r="U352" i="4" s="1"/>
  <c r="U353" i="4" s="1"/>
  <c r="U354" i="4" s="1"/>
  <c r="U355" i="4" s="1"/>
  <c r="U356" i="4" s="1"/>
  <c r="U357" i="4" s="1"/>
  <c r="U358" i="4" s="1"/>
  <c r="U359" i="4" s="1"/>
  <c r="U360" i="4" s="1"/>
  <c r="U361" i="4" s="1"/>
  <c r="U362" i="4" s="1"/>
  <c r="U363" i="4" s="1"/>
  <c r="U364" i="4" s="1"/>
  <c r="U365" i="4" s="1"/>
  <c r="U366" i="4" s="1"/>
  <c r="U367" i="4" s="1"/>
  <c r="U368" i="4" s="1"/>
  <c r="U369" i="4" s="1"/>
  <c r="U370" i="4" s="1"/>
  <c r="U371" i="4" s="1"/>
  <c r="U372" i="4" s="1"/>
  <c r="U373" i="4" s="1"/>
  <c r="U374" i="4" s="1"/>
  <c r="U375" i="4" s="1"/>
  <c r="U376" i="4" s="1"/>
  <c r="U377" i="4" s="1"/>
  <c r="U378" i="4" s="1"/>
  <c r="U379" i="4" s="1"/>
  <c r="U380" i="4" s="1"/>
  <c r="U381" i="4" s="1"/>
  <c r="U382" i="4" s="1"/>
  <c r="U383" i="4" s="1"/>
  <c r="U384" i="4" s="1"/>
  <c r="U385" i="4" s="1"/>
  <c r="U386" i="4" s="1"/>
  <c r="U387" i="4" s="1"/>
  <c r="R44" i="4"/>
  <c r="U44" i="4"/>
  <c r="U45" i="4" s="1"/>
  <c r="U46" i="4" s="1"/>
  <c r="U23" i="4"/>
  <c r="U20" i="4"/>
  <c r="U21" i="4" s="1"/>
  <c r="R47" i="4"/>
  <c r="U47" i="4"/>
  <c r="M432" i="4"/>
  <c r="R432" i="4" s="1"/>
  <c r="R51" i="3"/>
  <c r="R50" i="3"/>
  <c r="R30" i="3"/>
  <c r="R330" i="3"/>
  <c r="R48" i="3"/>
  <c r="R66" i="3"/>
  <c r="R22" i="3"/>
  <c r="R41" i="3"/>
  <c r="R24" i="3"/>
  <c r="R44" i="3"/>
  <c r="R39" i="3"/>
  <c r="R19" i="3"/>
  <c r="R18" i="3"/>
  <c r="R38" i="3"/>
  <c r="R43" i="3"/>
  <c r="R49" i="3"/>
  <c r="R16" i="3"/>
  <c r="R33" i="3"/>
  <c r="Q22" i="3" l="1"/>
  <c r="Q63" i="3"/>
  <c r="Q331" i="3"/>
  <c r="Q52" i="3"/>
  <c r="Q374" i="3"/>
  <c r="Q342" i="3"/>
  <c r="Q53" i="3"/>
  <c r="Q358" i="3"/>
  <c r="U32" i="3"/>
  <c r="Q32" i="3" s="1"/>
  <c r="U68" i="3"/>
  <c r="Q371" i="3"/>
  <c r="U391" i="3"/>
  <c r="Q62" i="3"/>
  <c r="Q366" i="3"/>
  <c r="Q378" i="3"/>
  <c r="Q351" i="3"/>
  <c r="Q346" i="3"/>
  <c r="Q335" i="3"/>
  <c r="Q61" i="3"/>
  <c r="Q349" i="3"/>
  <c r="Q338" i="3"/>
  <c r="Q350" i="3"/>
  <c r="Q334" i="3"/>
  <c r="Q380" i="3"/>
  <c r="U413" i="3"/>
  <c r="Q60" i="3"/>
  <c r="Q387" i="3"/>
  <c r="Q354" i="3"/>
  <c r="Q379" i="3"/>
  <c r="Q360" i="3"/>
  <c r="Q368" i="3"/>
  <c r="U26" i="3"/>
  <c r="Q58" i="3"/>
  <c r="Q365" i="3"/>
  <c r="Q353" i="3"/>
  <c r="Q362" i="3"/>
  <c r="Q347" i="3"/>
  <c r="Q356" i="3"/>
  <c r="U268" i="3"/>
  <c r="U269" i="3" s="1"/>
  <c r="U270" i="3" s="1"/>
  <c r="U271" i="3" s="1"/>
  <c r="U272" i="3" s="1"/>
  <c r="U273" i="3" s="1"/>
  <c r="U274" i="3" s="1"/>
  <c r="U275" i="3" s="1"/>
  <c r="U276" i="3" s="1"/>
  <c r="U277" i="3" s="1"/>
  <c r="U278" i="3" s="1"/>
  <c r="U279" i="3" s="1"/>
  <c r="U280" i="3" s="1"/>
  <c r="U281" i="3" s="1"/>
  <c r="U282" i="3" s="1"/>
  <c r="U283" i="3" s="1"/>
  <c r="U284" i="3" s="1"/>
  <c r="U285" i="3" s="1"/>
  <c r="U286" i="3" s="1"/>
  <c r="U287" i="3" s="1"/>
  <c r="U288" i="3" s="1"/>
  <c r="U289" i="3" s="1"/>
  <c r="U290" i="3" s="1"/>
  <c r="U291" i="3" s="1"/>
  <c r="U292" i="3" s="1"/>
  <c r="U293" i="3" s="1"/>
  <c r="U294" i="3" s="1"/>
  <c r="U295" i="3" s="1"/>
  <c r="U296" i="3" s="1"/>
  <c r="U297" i="3" s="1"/>
  <c r="U298" i="3" s="1"/>
  <c r="U299" i="3" s="1"/>
  <c r="U300" i="3" s="1"/>
  <c r="U301" i="3" s="1"/>
  <c r="U302" i="3" s="1"/>
  <c r="U303" i="3" s="1"/>
  <c r="U304" i="3" s="1"/>
  <c r="U305" i="3" s="1"/>
  <c r="U306" i="3" s="1"/>
  <c r="U307" i="3" s="1"/>
  <c r="U308" i="3" s="1"/>
  <c r="U309" i="3" s="1"/>
  <c r="U310" i="3" s="1"/>
  <c r="U311" i="3" s="1"/>
  <c r="U312" i="3" s="1"/>
  <c r="U313" i="3" s="1"/>
  <c r="U314" i="3" s="1"/>
  <c r="U315" i="3" s="1"/>
  <c r="U316" i="3" s="1"/>
  <c r="U317" i="3" s="1"/>
  <c r="U318" i="3" s="1"/>
  <c r="U319" i="3" s="1"/>
  <c r="U320" i="3" s="1"/>
  <c r="U321" i="3" s="1"/>
  <c r="U322" i="3" s="1"/>
  <c r="U323" i="3" s="1"/>
  <c r="U324" i="3" s="1"/>
  <c r="U325" i="3" s="1"/>
  <c r="U326" i="3" s="1"/>
  <c r="U327" i="3" s="1"/>
  <c r="U328" i="3" s="1"/>
  <c r="Q46" i="3"/>
  <c r="Q65" i="3"/>
  <c r="Q57" i="3"/>
  <c r="Q343" i="3"/>
  <c r="Q352" i="3"/>
  <c r="Q340" i="3"/>
  <c r="Q381" i="3"/>
  <c r="Q344" i="3"/>
  <c r="Q45" i="3"/>
  <c r="Q55" i="3"/>
  <c r="Q59" i="3"/>
  <c r="Q361" i="3"/>
  <c r="Q367" i="3"/>
  <c r="Q372" i="3"/>
  <c r="Q369" i="3"/>
  <c r="Q332" i="3"/>
  <c r="U248" i="3"/>
  <c r="U249" i="3" s="1"/>
  <c r="U250" i="3" s="1"/>
  <c r="U251" i="3" s="1"/>
  <c r="U252" i="3" s="1"/>
  <c r="Q44" i="3"/>
  <c r="Q54" i="3"/>
  <c r="Q56" i="3"/>
  <c r="Q375" i="3"/>
  <c r="Q385" i="3"/>
  <c r="Q336" i="3"/>
  <c r="Q357" i="3"/>
  <c r="Q19" i="3"/>
  <c r="Q51" i="3"/>
  <c r="Q36" i="3"/>
  <c r="Q330" i="3"/>
  <c r="Q363" i="3"/>
  <c r="Q383" i="3"/>
  <c r="Q345" i="3"/>
  <c r="Q21" i="3"/>
  <c r="Q64" i="3"/>
  <c r="Q34" i="3"/>
  <c r="Q339" i="3"/>
  <c r="Q373" i="3"/>
  <c r="Q341" i="3"/>
  <c r="Q359" i="3"/>
  <c r="Q333" i="3"/>
  <c r="Q20" i="3"/>
  <c r="U255" i="3"/>
  <c r="U256" i="3" s="1"/>
  <c r="U257" i="3" s="1"/>
  <c r="U258" i="3" s="1"/>
  <c r="U259" i="3" s="1"/>
  <c r="U260" i="3" s="1"/>
  <c r="U261" i="3" s="1"/>
  <c r="U262" i="3" s="1"/>
  <c r="U263" i="3" s="1"/>
  <c r="U264" i="3" s="1"/>
  <c r="U265" i="3" s="1"/>
  <c r="Q33" i="3"/>
  <c r="Q377" i="3"/>
  <c r="Q386" i="3"/>
  <c r="Q355" i="3"/>
  <c r="Q382" i="3"/>
  <c r="Q384" i="3"/>
  <c r="Q35" i="3"/>
  <c r="Q337" i="3"/>
  <c r="Q364" i="3"/>
  <c r="Q376" i="3"/>
  <c r="Q370" i="3"/>
  <c r="Q348" i="3"/>
  <c r="U432" i="4"/>
  <c r="U433" i="4" s="1"/>
  <c r="U434" i="4" s="1"/>
  <c r="U435" i="4" s="1"/>
  <c r="U436" i="4" s="1"/>
  <c r="U437" i="4" s="1"/>
  <c r="U438" i="4" s="1"/>
  <c r="U439" i="4" s="1"/>
  <c r="U440" i="4" s="1"/>
  <c r="U441" i="4" s="1"/>
  <c r="U442" i="4" s="1"/>
  <c r="U443" i="4" s="1"/>
  <c r="U444" i="4" s="1"/>
  <c r="U445" i="4" s="1"/>
  <c r="U446" i="4" s="1"/>
  <c r="U447" i="4" s="1"/>
  <c r="U448" i="4" s="1"/>
  <c r="U449" i="4" s="1"/>
  <c r="U450" i="4" s="1"/>
  <c r="U451" i="4" s="1"/>
  <c r="U452" i="4" s="1"/>
  <c r="U453" i="4" s="1"/>
  <c r="U454" i="4" s="1"/>
  <c r="U455" i="4" s="1"/>
  <c r="U456" i="4" s="1"/>
  <c r="U457" i="4" s="1"/>
  <c r="U458" i="4" s="1"/>
  <c r="U459" i="4" s="1"/>
  <c r="U460" i="4" s="1"/>
  <c r="U461" i="4" s="1"/>
  <c r="U462" i="4" s="1"/>
  <c r="U463" i="4" s="1"/>
  <c r="U464" i="4" s="1"/>
  <c r="U465" i="4" s="1"/>
  <c r="U466" i="4" s="1"/>
  <c r="U467" i="4" s="1"/>
  <c r="U468" i="4" s="1"/>
  <c r="U469" i="4" s="1"/>
  <c r="U470" i="4" s="1"/>
  <c r="U471" i="4" s="1"/>
  <c r="U472" i="4" s="1"/>
  <c r="U473" i="4" s="1"/>
  <c r="U474" i="4" s="1"/>
  <c r="U475" i="4" s="1"/>
  <c r="U476" i="4" s="1"/>
  <c r="U477" i="4" s="1"/>
  <c r="U478" i="4" s="1"/>
  <c r="U479" i="4" s="1"/>
  <c r="U480" i="4" s="1"/>
  <c r="U481" i="4" s="1"/>
  <c r="U482" i="4" s="1"/>
  <c r="U483" i="4" s="1"/>
  <c r="U484" i="4" s="1"/>
  <c r="U485" i="4" s="1"/>
  <c r="U486" i="4" s="1"/>
  <c r="U487" i="4" s="1"/>
  <c r="U488" i="4" s="1"/>
  <c r="U489" i="4" s="1"/>
  <c r="U490" i="4" s="1"/>
  <c r="U491" i="4" s="1"/>
  <c r="U492" i="4" s="1"/>
  <c r="U493" i="4" s="1"/>
  <c r="U494" i="4" s="1"/>
  <c r="U495" i="4" s="1"/>
  <c r="U496" i="4" s="1"/>
  <c r="U497" i="4" s="1"/>
  <c r="U498" i="4" s="1"/>
  <c r="U499" i="4" s="1"/>
  <c r="U500" i="4" s="1"/>
  <c r="U501" i="4" s="1"/>
  <c r="U502" i="4" s="1"/>
  <c r="U503" i="4" s="1"/>
  <c r="U504" i="4" s="1"/>
  <c r="U505" i="4" s="1"/>
  <c r="U506" i="4" s="1"/>
  <c r="U507" i="4" s="1"/>
  <c r="U508" i="4" s="1"/>
  <c r="U509" i="4" s="1"/>
  <c r="U510" i="4" s="1"/>
  <c r="U511" i="4" s="1"/>
  <c r="U512" i="4" s="1"/>
  <c r="U513" i="4" s="1"/>
  <c r="U514" i="4" s="1"/>
  <c r="U515" i="4" s="1"/>
  <c r="U516" i="4" s="1"/>
  <c r="U517" i="4" s="1"/>
  <c r="U518" i="4" s="1"/>
  <c r="U519" i="4" s="1"/>
  <c r="U520" i="4" s="1"/>
  <c r="U521" i="4" s="1"/>
  <c r="U522" i="4" s="1"/>
  <c r="U523" i="4" s="1"/>
  <c r="U524" i="4" s="1"/>
  <c r="U525" i="4" s="1"/>
  <c r="U526" i="4" s="1"/>
  <c r="U527" i="4" s="1"/>
  <c r="U528" i="4" s="1"/>
  <c r="U529" i="4" s="1"/>
  <c r="U530" i="4" s="1"/>
  <c r="U531" i="4" s="1"/>
  <c r="U532" i="4" s="1"/>
  <c r="U533" i="4" s="1"/>
  <c r="U534" i="4" s="1"/>
  <c r="U535" i="4" s="1"/>
  <c r="U536" i="4" s="1"/>
  <c r="U537" i="4" s="1"/>
  <c r="U538" i="4" s="1"/>
  <c r="U539" i="4" s="1"/>
  <c r="U540" i="4" s="1"/>
  <c r="U541" i="4" s="1"/>
  <c r="U542" i="4" s="1"/>
  <c r="U543" i="4" s="1"/>
  <c r="U544" i="4" s="1"/>
  <c r="U545" i="4" s="1"/>
  <c r="U546" i="4" s="1"/>
  <c r="U547" i="4" s="1"/>
  <c r="U548" i="4" s="1"/>
  <c r="U549" i="4" s="1"/>
  <c r="U550" i="4" s="1"/>
  <c r="U551" i="4" s="1"/>
  <c r="U552" i="4" s="1"/>
  <c r="U553" i="4" s="1"/>
  <c r="U554" i="4" s="1"/>
  <c r="U555" i="4" s="1"/>
  <c r="U556" i="4" s="1"/>
  <c r="U557" i="4" s="1"/>
  <c r="U558" i="4" s="1"/>
  <c r="U559" i="4" s="1"/>
  <c r="U560" i="4" s="1"/>
  <c r="U561" i="4" s="1"/>
  <c r="U562" i="4" s="1"/>
  <c r="U563" i="4" s="1"/>
  <c r="U564" i="4" s="1"/>
  <c r="U565" i="4" s="1"/>
  <c r="U566" i="4" s="1"/>
  <c r="U567" i="4" s="1"/>
  <c r="U568" i="4" s="1"/>
  <c r="U569" i="4" s="1"/>
  <c r="U570" i="4" s="1"/>
  <c r="U571" i="4" s="1"/>
  <c r="U572" i="4" s="1"/>
  <c r="U573" i="4" s="1"/>
  <c r="U574" i="4" s="1"/>
  <c r="U575" i="4" s="1"/>
  <c r="U576" i="4" s="1"/>
  <c r="U577" i="4" s="1"/>
  <c r="U578" i="4" s="1"/>
  <c r="U579" i="4" s="1"/>
  <c r="U580" i="4" s="1"/>
  <c r="U581" i="4" s="1"/>
  <c r="Q283" i="3" l="1"/>
  <c r="Q313" i="3"/>
  <c r="Q263" i="3"/>
  <c r="Q303" i="3"/>
  <c r="Q259" i="3"/>
  <c r="Q286" i="3"/>
  <c r="Q260" i="3"/>
  <c r="Q277" i="3"/>
  <c r="Q305" i="3"/>
  <c r="Q288" i="3"/>
  <c r="Q301" i="3"/>
  <c r="Q323" i="3"/>
  <c r="Q276" i="3"/>
  <c r="Q309" i="3"/>
  <c r="Q262" i="3"/>
  <c r="Q30" i="3"/>
  <c r="Q291" i="3"/>
  <c r="Q253" i="3"/>
  <c r="Q324" i="3"/>
  <c r="Q251" i="3"/>
  <c r="Q252" i="3"/>
  <c r="Q248" i="3"/>
  <c r="Q247" i="3"/>
  <c r="Q246" i="3"/>
  <c r="Q317" i="3"/>
  <c r="Q250" i="3"/>
  <c r="Q326" i="3"/>
  <c r="Q31" i="3"/>
  <c r="Q280" i="3"/>
  <c r="Q297" i="3"/>
  <c r="Q275" i="3"/>
  <c r="Q273" i="3"/>
  <c r="Q285" i="3"/>
  <c r="Q294" i="3"/>
  <c r="Q266" i="3"/>
  <c r="Q316" i="3"/>
  <c r="U69" i="3"/>
  <c r="Q257" i="3"/>
  <c r="Q249" i="3"/>
  <c r="Q292" i="3"/>
  <c r="Q299" i="3"/>
  <c r="Q315" i="3"/>
  <c r="Q296" i="3"/>
  <c r="Q300" i="3"/>
  <c r="Q322" i="3"/>
  <c r="Q298" i="3"/>
  <c r="Q327" i="3"/>
  <c r="Q321" i="3"/>
  <c r="Q312" i="3"/>
  <c r="Q295" i="3"/>
  <c r="Q267" i="3"/>
  <c r="Q272" i="3"/>
  <c r="Q304" i="3"/>
  <c r="Q307" i="3"/>
  <c r="Q270" i="3"/>
  <c r="Q245" i="3"/>
  <c r="Q290" i="3"/>
  <c r="Q281" i="3"/>
  <c r="Q318" i="3"/>
  <c r="Q293" i="3"/>
  <c r="Q269" i="3"/>
  <c r="Q311" i="3"/>
  <c r="Q274" i="3"/>
  <c r="Q308" i="3"/>
  <c r="Q258" i="3"/>
  <c r="Q264" i="3"/>
  <c r="U27" i="3"/>
  <c r="U28" i="3" s="1"/>
  <c r="Q25" i="3" s="1"/>
  <c r="U414" i="3"/>
  <c r="Q255" i="3"/>
  <c r="Q261" i="3"/>
  <c r="Q302" i="3"/>
  <c r="Q314" i="3"/>
  <c r="Q282" i="3"/>
  <c r="Q328" i="3"/>
  <c r="Q271" i="3"/>
  <c r="Q265" i="3"/>
  <c r="Q325" i="3"/>
  <c r="Q319" i="3"/>
  <c r="Q256" i="3"/>
  <c r="Q268" i="3"/>
  <c r="Q306" i="3"/>
  <c r="Q310" i="3"/>
  <c r="Q320" i="3"/>
  <c r="Q278" i="3"/>
  <c r="Q279" i="3"/>
  <c r="U392" i="3"/>
  <c r="Q254" i="3"/>
  <c r="Q287" i="3"/>
  <c r="Q289" i="3"/>
  <c r="Q284" i="3"/>
  <c r="Q24" i="3" l="1"/>
  <c r="Q28" i="3"/>
  <c r="U70" i="3"/>
  <c r="Q27" i="3"/>
  <c r="Q26" i="3"/>
  <c r="U415" i="3"/>
  <c r="U393" i="3"/>
  <c r="U71" i="3" l="1"/>
  <c r="U416" i="3"/>
  <c r="U394" i="3"/>
  <c r="U72" i="3" l="1"/>
  <c r="U395" i="3"/>
  <c r="U396" i="3" s="1"/>
  <c r="U397" i="3" s="1"/>
  <c r="U398" i="3" s="1"/>
  <c r="U399" i="3" s="1"/>
  <c r="U400" i="3" s="1"/>
  <c r="U401" i="3" s="1"/>
  <c r="U402" i="3" s="1"/>
  <c r="U403" i="3" s="1"/>
  <c r="U404" i="3" s="1"/>
  <c r="U405" i="3" s="1"/>
  <c r="U406" i="3" s="1"/>
  <c r="U407" i="3" s="1"/>
  <c r="U408" i="3" s="1"/>
  <c r="U409" i="3" s="1"/>
  <c r="Q409" i="3"/>
  <c r="Q388" i="3"/>
  <c r="U417" i="3"/>
  <c r="Q408" i="3" l="1"/>
  <c r="Q396" i="3"/>
  <c r="Q391" i="3"/>
  <c r="U73" i="3"/>
  <c r="Q389" i="3"/>
  <c r="Q401" i="3"/>
  <c r="Q393" i="3"/>
  <c r="Q392" i="3"/>
  <c r="Q398" i="3"/>
  <c r="Q404" i="3"/>
  <c r="Q406" i="3"/>
  <c r="Q390" i="3"/>
  <c r="Q395" i="3"/>
  <c r="U418" i="3"/>
  <c r="Q397" i="3"/>
  <c r="Q400" i="3"/>
  <c r="Q402" i="3"/>
  <c r="Q399" i="3"/>
  <c r="Q403" i="3"/>
  <c r="Q394" i="3"/>
  <c r="U74" i="3" l="1"/>
  <c r="U419" i="3"/>
  <c r="U420" i="3" s="1"/>
  <c r="U421" i="3" s="1"/>
  <c r="U422" i="3" s="1"/>
  <c r="U423" i="3" s="1"/>
  <c r="U424" i="3" s="1"/>
  <c r="U425" i="3" s="1"/>
  <c r="U426" i="3" s="1"/>
  <c r="U427" i="3" s="1"/>
  <c r="U428" i="3" s="1"/>
  <c r="U429" i="3" s="1"/>
  <c r="U430" i="3" s="1"/>
  <c r="U431" i="3" s="1"/>
  <c r="U432" i="3" s="1"/>
  <c r="U433" i="3" s="1"/>
  <c r="U434" i="3" s="1"/>
  <c r="U435" i="3" s="1"/>
  <c r="U436" i="3" s="1"/>
  <c r="U437" i="3" s="1"/>
  <c r="U438" i="3" s="1"/>
  <c r="U439" i="3" s="1"/>
  <c r="U440" i="3" s="1"/>
  <c r="U441" i="3" s="1"/>
  <c r="U442" i="3" s="1"/>
  <c r="U443" i="3" s="1"/>
  <c r="U444" i="3" s="1"/>
  <c r="U445" i="3" s="1"/>
  <c r="U446" i="3" s="1"/>
  <c r="U447" i="3" s="1"/>
  <c r="U448" i="3" s="1"/>
  <c r="U449" i="3" s="1"/>
  <c r="U450" i="3" s="1"/>
  <c r="U451" i="3" s="1"/>
  <c r="U452" i="3" s="1"/>
  <c r="U453" i="3" s="1"/>
  <c r="U454" i="3" s="1"/>
  <c r="U455" i="3" s="1"/>
  <c r="U456" i="3" s="1"/>
  <c r="U457" i="3" s="1"/>
  <c r="U458" i="3" s="1"/>
  <c r="U459" i="3" s="1"/>
  <c r="U460" i="3" s="1"/>
  <c r="U461" i="3" s="1"/>
  <c r="U462" i="3" s="1"/>
  <c r="U463" i="3" s="1"/>
  <c r="U464" i="3" s="1"/>
  <c r="U465" i="3" s="1"/>
  <c r="U466" i="3" s="1"/>
  <c r="U467" i="3" s="1"/>
  <c r="U468" i="3" s="1"/>
  <c r="U469" i="3" s="1"/>
  <c r="U470" i="3" s="1"/>
  <c r="U471" i="3" s="1"/>
  <c r="U472" i="3" s="1"/>
  <c r="U473" i="3" s="1"/>
  <c r="U474" i="3" s="1"/>
  <c r="U475" i="3" s="1"/>
  <c r="U476" i="3" s="1"/>
  <c r="U477" i="3" s="1"/>
  <c r="U478" i="3" s="1"/>
  <c r="U479" i="3" s="1"/>
  <c r="U480" i="3" s="1"/>
  <c r="U481" i="3" s="1"/>
  <c r="U482" i="3" s="1"/>
  <c r="U483" i="3" s="1"/>
  <c r="U484" i="3" s="1"/>
  <c r="U485" i="3" s="1"/>
  <c r="U486" i="3" s="1"/>
  <c r="U487" i="3" s="1"/>
  <c r="U488" i="3" s="1"/>
  <c r="U489" i="3" s="1"/>
  <c r="U490" i="3" s="1"/>
  <c r="U491" i="3" s="1"/>
  <c r="U492" i="3" s="1"/>
  <c r="U493" i="3" s="1"/>
  <c r="U494" i="3" s="1"/>
  <c r="U495" i="3" s="1"/>
  <c r="U496" i="3" s="1"/>
  <c r="U497" i="3" s="1"/>
  <c r="U498" i="3" s="1"/>
  <c r="U499" i="3" s="1"/>
  <c r="U500" i="3" s="1"/>
  <c r="U501" i="3" s="1"/>
  <c r="U502" i="3" s="1"/>
  <c r="U503" i="3" s="1"/>
  <c r="U504" i="3" s="1"/>
  <c r="U505" i="3" s="1"/>
  <c r="U506" i="3" s="1"/>
  <c r="U507" i="3" s="1"/>
  <c r="U508" i="3" s="1"/>
  <c r="U509" i="3" s="1"/>
  <c r="U510" i="3" s="1"/>
  <c r="U511" i="3" s="1"/>
  <c r="U512" i="3" s="1"/>
  <c r="U513" i="3" s="1"/>
  <c r="U514" i="3" s="1"/>
  <c r="U515" i="3" s="1"/>
  <c r="U516" i="3" s="1"/>
  <c r="U517" i="3" s="1"/>
  <c r="U518" i="3" s="1"/>
  <c r="U519" i="3" s="1"/>
  <c r="U520" i="3" s="1"/>
  <c r="U521" i="3" s="1"/>
  <c r="U522" i="3" s="1"/>
  <c r="U523" i="3" s="1"/>
  <c r="U524" i="3" s="1"/>
  <c r="U525" i="3" s="1"/>
  <c r="U526" i="3" s="1"/>
  <c r="U527" i="3" s="1"/>
  <c r="U528" i="3" s="1"/>
  <c r="U529" i="3" s="1"/>
  <c r="U530" i="3" s="1"/>
  <c r="U531" i="3" s="1"/>
  <c r="U532" i="3" s="1"/>
  <c r="U533" i="3" s="1"/>
  <c r="U534" i="3" s="1"/>
  <c r="U535" i="3" s="1"/>
  <c r="U536" i="3" s="1"/>
  <c r="U537" i="3" s="1"/>
  <c r="U538" i="3" s="1"/>
  <c r="U539" i="3" s="1"/>
  <c r="U540" i="3" s="1"/>
  <c r="U541" i="3" s="1"/>
  <c r="U542" i="3" s="1"/>
  <c r="U543" i="3" s="1"/>
  <c r="U544" i="3" s="1"/>
  <c r="U545" i="3" s="1"/>
  <c r="U546" i="3" s="1"/>
  <c r="U547" i="3" s="1"/>
  <c r="U548" i="3" s="1"/>
  <c r="U549" i="3" s="1"/>
  <c r="U550" i="3" s="1"/>
  <c r="U551" i="3" s="1"/>
  <c r="U552" i="3" s="1"/>
  <c r="U553" i="3" s="1"/>
  <c r="U554" i="3" s="1"/>
  <c r="U555" i="3" s="1"/>
  <c r="U556" i="3" s="1"/>
  <c r="U557" i="3" s="1"/>
  <c r="U558" i="3" s="1"/>
  <c r="U559" i="3" s="1"/>
  <c r="U560" i="3" s="1"/>
  <c r="U561" i="3" s="1"/>
  <c r="U562" i="3" s="1"/>
  <c r="U563" i="3" s="1"/>
  <c r="U564" i="3" s="1"/>
  <c r="U565" i="3" s="1"/>
  <c r="U566" i="3" s="1"/>
  <c r="U567" i="3" s="1"/>
  <c r="U568" i="3" s="1"/>
  <c r="U569" i="3" s="1"/>
  <c r="U570" i="3" s="1"/>
  <c r="U571" i="3" s="1"/>
  <c r="U572" i="3" s="1"/>
  <c r="U573" i="3" s="1"/>
  <c r="U574" i="3" s="1"/>
  <c r="U575" i="3" s="1"/>
  <c r="U576" i="3" s="1"/>
  <c r="U577" i="3" s="1"/>
  <c r="U578" i="3" s="1"/>
  <c r="U579" i="3" s="1"/>
  <c r="U580" i="3" s="1"/>
  <c r="U581" i="3" s="1"/>
  <c r="Q527" i="3" l="1"/>
  <c r="Q534" i="3"/>
  <c r="Q428" i="3"/>
  <c r="U75" i="3"/>
  <c r="Q556" i="3"/>
  <c r="Q526" i="3"/>
  <c r="Q414" i="3"/>
  <c r="Q416" i="3"/>
  <c r="Q525" i="3"/>
  <c r="Q491" i="3"/>
  <c r="Q407" i="3"/>
  <c r="Q426" i="3"/>
  <c r="Q558" i="3"/>
  <c r="Q440" i="3"/>
  <c r="Q524" i="3"/>
  <c r="Q571" i="3"/>
  <c r="Q485" i="3"/>
  <c r="Q434" i="3"/>
  <c r="Q561" i="3"/>
  <c r="Q439" i="3"/>
  <c r="Q431" i="3"/>
  <c r="Q464" i="3"/>
  <c r="Q432" i="3"/>
  <c r="Q552" i="3"/>
  <c r="Q495" i="3"/>
  <c r="Q539" i="3"/>
  <c r="Q443" i="3"/>
  <c r="Q550" i="3"/>
  <c r="Q529" i="3"/>
  <c r="Q579" i="3"/>
  <c r="Q471" i="3"/>
  <c r="Q566" i="3"/>
  <c r="Q546" i="3"/>
  <c r="Q447" i="3"/>
  <c r="Q442" i="3"/>
  <c r="Q467" i="3"/>
  <c r="Q433" i="3"/>
  <c r="Q466" i="3"/>
  <c r="Q492" i="3"/>
  <c r="Q451" i="3"/>
  <c r="Q463" i="3"/>
  <c r="Q506" i="3"/>
  <c r="Q528" i="3"/>
  <c r="Q576" i="3"/>
  <c r="Q462" i="3"/>
  <c r="Q488" i="3"/>
  <c r="Q421" i="3"/>
  <c r="Q568" i="3"/>
  <c r="Q435" i="3"/>
  <c r="Q457" i="3"/>
  <c r="Q560" i="3"/>
  <c r="Q562" i="3"/>
  <c r="Q544" i="3"/>
  <c r="Q446" i="3"/>
  <c r="Q511" i="3"/>
  <c r="Q473" i="3"/>
  <c r="Q441" i="3"/>
  <c r="Q472" i="3"/>
  <c r="Q417" i="3"/>
  <c r="Q557" i="3"/>
  <c r="Q455" i="3"/>
  <c r="Q559" i="3"/>
  <c r="Q536" i="3"/>
  <c r="Q423" i="3"/>
  <c r="Q498" i="3"/>
  <c r="Q537" i="3"/>
  <c r="Q405" i="3"/>
  <c r="Q503" i="3"/>
  <c r="Q456" i="3"/>
  <c r="Q501" i="3"/>
  <c r="Q482" i="3"/>
  <c r="Q533" i="3"/>
  <c r="Q459" i="3"/>
  <c r="Q543" i="3"/>
  <c r="Q497" i="3"/>
  <c r="Q516" i="3"/>
  <c r="Q581" i="3"/>
  <c r="Q418" i="3"/>
  <c r="Q496" i="3"/>
  <c r="Q410" i="3"/>
  <c r="Q548" i="3"/>
  <c r="Q419" i="3"/>
  <c r="Q483" i="3"/>
  <c r="Q513" i="3"/>
  <c r="Q500" i="3"/>
  <c r="Q580" i="3"/>
  <c r="Q520" i="3"/>
  <c r="Q502" i="3"/>
  <c r="Q505" i="3"/>
  <c r="Q508" i="3"/>
  <c r="Q512" i="3"/>
  <c r="Q523" i="3"/>
  <c r="Q514" i="3"/>
  <c r="Q425" i="3"/>
  <c r="Q490" i="3"/>
  <c r="Q461" i="3"/>
  <c r="Q450" i="3"/>
  <c r="Q470" i="3"/>
  <c r="Q448" i="3"/>
  <c r="Q474" i="3"/>
  <c r="Q535" i="3"/>
  <c r="Q454" i="3"/>
  <c r="Q486" i="3"/>
  <c r="Q493" i="3"/>
  <c r="Q545" i="3"/>
  <c r="Q577" i="3"/>
  <c r="Q476" i="3"/>
  <c r="Q573" i="3"/>
  <c r="Q530" i="3"/>
  <c r="Q412" i="3"/>
  <c r="Q484" i="3"/>
  <c r="Q578" i="3"/>
  <c r="Q522" i="3"/>
  <c r="Q570" i="3"/>
  <c r="Q519" i="3"/>
  <c r="Q429" i="3"/>
  <c r="Q424" i="3"/>
  <c r="Q487" i="3"/>
  <c r="Q541" i="3"/>
  <c r="Q475" i="3"/>
  <c r="Q565" i="3"/>
  <c r="Q478" i="3"/>
  <c r="Q437" i="3"/>
  <c r="Q494" i="3"/>
  <c r="Q411" i="3"/>
  <c r="Q415" i="3"/>
  <c r="Q480" i="3"/>
  <c r="Q509" i="3"/>
  <c r="Q510" i="3"/>
  <c r="Q563" i="3"/>
  <c r="Q430" i="3"/>
  <c r="Q554" i="3"/>
  <c r="Q453" i="3"/>
  <c r="Q499" i="3"/>
  <c r="Q531" i="3"/>
  <c r="Q551" i="3"/>
  <c r="Q449" i="3"/>
  <c r="Q445" i="3"/>
  <c r="Q572" i="3"/>
  <c r="Q504" i="3"/>
  <c r="Q532" i="3"/>
  <c r="Q564" i="3"/>
  <c r="Q569" i="3"/>
  <c r="Q479" i="3"/>
  <c r="Q458" i="3"/>
  <c r="Q477" i="3"/>
  <c r="Q547" i="3"/>
  <c r="Q452" i="3"/>
  <c r="Q515" i="3"/>
  <c r="Q468" i="3"/>
  <c r="Q507" i="3"/>
  <c r="Q420" i="3"/>
  <c r="Q489" i="3"/>
  <c r="Q574" i="3"/>
  <c r="Q575" i="3"/>
  <c r="Q436" i="3"/>
  <c r="Q553" i="3"/>
  <c r="Q427" i="3"/>
  <c r="Q549" i="3"/>
  <c r="Q521" i="3"/>
  <c r="Q517" i="3"/>
  <c r="Q460" i="3"/>
  <c r="Q567" i="3"/>
  <c r="Q481" i="3"/>
  <c r="Q422" i="3"/>
  <c r="Q555" i="3"/>
  <c r="Q540" i="3"/>
  <c r="Q413" i="3"/>
  <c r="Q469" i="3"/>
  <c r="Q465" i="3"/>
  <c r="Q438" i="3"/>
  <c r="Q538" i="3"/>
  <c r="Q444" i="3"/>
  <c r="Q518" i="3"/>
  <c r="Q542" i="3"/>
  <c r="U76" i="3" l="1"/>
  <c r="U77" i="3" l="1"/>
  <c r="U78" i="3" l="1"/>
  <c r="U79" i="3" l="1"/>
  <c r="U80" i="3" l="1"/>
  <c r="U81" i="3" l="1"/>
  <c r="U82" i="3" l="1"/>
  <c r="U83" i="3" l="1"/>
  <c r="U84" i="3" s="1"/>
  <c r="U85" i="3" s="1"/>
  <c r="U86" i="3" s="1"/>
  <c r="U87" i="3" s="1"/>
  <c r="U88" i="3" s="1"/>
  <c r="U89" i="3" s="1"/>
  <c r="U90" i="3" s="1"/>
  <c r="U91" i="3" s="1"/>
  <c r="U92" i="3" s="1"/>
  <c r="U93" i="3" s="1"/>
  <c r="U94" i="3" s="1"/>
  <c r="U95" i="3" s="1"/>
  <c r="U96" i="3" s="1"/>
  <c r="U97" i="3" s="1"/>
  <c r="U98" i="3" s="1"/>
  <c r="U99" i="3" s="1"/>
  <c r="U100" i="3" s="1"/>
  <c r="U101" i="3" s="1"/>
  <c r="U102" i="3" s="1"/>
  <c r="U103" i="3" s="1"/>
  <c r="U104" i="3" s="1"/>
  <c r="U105" i="3" s="1"/>
  <c r="U106" i="3" s="1"/>
  <c r="U107" i="3" s="1"/>
  <c r="U108" i="3" s="1"/>
  <c r="U109" i="3" s="1"/>
  <c r="U110" i="3" s="1"/>
  <c r="U111" i="3" s="1"/>
  <c r="U112" i="3" s="1"/>
  <c r="U113" i="3" s="1"/>
  <c r="U114" i="3" s="1"/>
  <c r="U115" i="3" s="1"/>
  <c r="U116" i="3" s="1"/>
  <c r="U117" i="3" s="1"/>
  <c r="U118" i="3" s="1"/>
  <c r="U119" i="3" s="1"/>
  <c r="U120" i="3" s="1"/>
  <c r="U121" i="3" s="1"/>
  <c r="U122" i="3" s="1"/>
  <c r="U123" i="3" s="1"/>
  <c r="U124" i="3" s="1"/>
  <c r="U125" i="3" s="1"/>
  <c r="U126" i="3" s="1"/>
  <c r="U127" i="3" s="1"/>
  <c r="U128" i="3" s="1"/>
  <c r="U129" i="3" s="1"/>
  <c r="U130" i="3" s="1"/>
  <c r="U131" i="3" s="1"/>
  <c r="U132" i="3" s="1"/>
  <c r="U133" i="3" s="1"/>
  <c r="U134" i="3" s="1"/>
  <c r="U135" i="3" s="1"/>
  <c r="U136" i="3" s="1"/>
  <c r="U137" i="3" s="1"/>
  <c r="U138" i="3" s="1"/>
  <c r="U139" i="3" s="1"/>
  <c r="U140" i="3" s="1"/>
  <c r="U141" i="3" s="1"/>
  <c r="U142" i="3" s="1"/>
  <c r="U143" i="3" s="1"/>
  <c r="U144" i="3" s="1"/>
  <c r="U145" i="3" s="1"/>
  <c r="U146" i="3" s="1"/>
  <c r="U147" i="3" s="1"/>
  <c r="U148" i="3" s="1"/>
  <c r="U149" i="3" s="1"/>
  <c r="U150" i="3" s="1"/>
  <c r="U151" i="3" s="1"/>
  <c r="U152" i="3" s="1"/>
  <c r="U153" i="3" s="1"/>
  <c r="U154" i="3" s="1"/>
  <c r="U155" i="3" s="1"/>
  <c r="U156" i="3" s="1"/>
  <c r="U157" i="3" s="1"/>
  <c r="U158" i="3" s="1"/>
  <c r="U159" i="3" s="1"/>
  <c r="U160" i="3" s="1"/>
  <c r="U161" i="3" s="1"/>
  <c r="U162" i="3" s="1"/>
  <c r="U163" i="3" s="1"/>
  <c r="U164" i="3" s="1"/>
  <c r="U165" i="3" s="1"/>
  <c r="U166" i="3" s="1"/>
  <c r="U167" i="3" s="1"/>
  <c r="U168" i="3" s="1"/>
  <c r="U169" i="3" s="1"/>
  <c r="U170" i="3" s="1"/>
  <c r="U171" i="3" s="1"/>
  <c r="U172" i="3" s="1"/>
  <c r="U173" i="3" s="1"/>
  <c r="U174" i="3" s="1"/>
  <c r="U175" i="3" s="1"/>
  <c r="U176" i="3" s="1"/>
  <c r="U177" i="3" s="1"/>
  <c r="U178" i="3" s="1"/>
  <c r="U179" i="3" s="1"/>
  <c r="U180" i="3" s="1"/>
  <c r="U181" i="3" s="1"/>
  <c r="U182" i="3" s="1"/>
  <c r="U183" i="3" s="1"/>
  <c r="U184" i="3" s="1"/>
  <c r="U185" i="3" s="1"/>
  <c r="U186" i="3" s="1"/>
  <c r="U187" i="3" s="1"/>
  <c r="U188" i="3" s="1"/>
  <c r="U189" i="3" s="1"/>
  <c r="U190" i="3" s="1"/>
  <c r="U191" i="3" s="1"/>
  <c r="U192" i="3" s="1"/>
  <c r="U193" i="3" s="1"/>
  <c r="U194" i="3" s="1"/>
  <c r="U195" i="3" s="1"/>
  <c r="U196" i="3" s="1"/>
  <c r="U197" i="3" s="1"/>
  <c r="U198" i="3" s="1"/>
  <c r="U199" i="3" s="1"/>
  <c r="U200" i="3" s="1"/>
  <c r="U201" i="3" s="1"/>
  <c r="U202" i="3" s="1"/>
  <c r="U203" i="3" s="1"/>
  <c r="U204" i="3" s="1"/>
  <c r="U205" i="3" s="1"/>
  <c r="U206" i="3" s="1"/>
  <c r="U207" i="3" s="1"/>
  <c r="U208" i="3" s="1"/>
  <c r="U209" i="3" s="1"/>
  <c r="U210" i="3" s="1"/>
  <c r="U211" i="3" s="1"/>
  <c r="U212" i="3" s="1"/>
  <c r="U213" i="3" s="1"/>
  <c r="U214" i="3" s="1"/>
  <c r="U215" i="3" s="1"/>
  <c r="U216" i="3" s="1"/>
  <c r="U217" i="3" s="1"/>
  <c r="U218" i="3" s="1"/>
  <c r="U219" i="3" s="1"/>
  <c r="U220" i="3" s="1"/>
  <c r="U221" i="3" s="1"/>
  <c r="U222" i="3" s="1"/>
  <c r="U223" i="3" s="1"/>
  <c r="U224" i="3" s="1"/>
  <c r="U225" i="3" s="1"/>
  <c r="U226" i="3" s="1"/>
  <c r="U227" i="3" s="1"/>
  <c r="U228" i="3" s="1"/>
  <c r="U229" i="3" s="1"/>
  <c r="U230" i="3" s="1"/>
  <c r="U231" i="3" s="1"/>
  <c r="U232" i="3" s="1"/>
  <c r="U233" i="3" s="1"/>
  <c r="U234" i="3" s="1"/>
  <c r="U235" i="3" s="1"/>
  <c r="U236" i="3" s="1"/>
  <c r="U237" i="3" s="1"/>
  <c r="U238" i="3" s="1"/>
  <c r="U239" i="3" s="1"/>
  <c r="U240" i="3" s="1"/>
  <c r="U241" i="3" s="1"/>
  <c r="U242" i="3" s="1"/>
  <c r="U243" i="3" s="1"/>
  <c r="U244" i="3" s="1"/>
  <c r="Q191" i="3" s="1"/>
  <c r="Q202" i="3" l="1"/>
  <c r="Q102" i="3"/>
  <c r="Q92" i="3"/>
  <c r="Q120" i="3"/>
  <c r="Q214" i="3"/>
  <c r="Q111" i="3"/>
  <c r="Q88" i="3"/>
  <c r="Q104" i="3"/>
  <c r="Q127" i="3"/>
  <c r="Q69" i="3"/>
  <c r="Q89" i="3"/>
  <c r="Q128" i="3"/>
  <c r="Q236" i="3"/>
  <c r="Q171" i="3"/>
  <c r="Q195" i="3"/>
  <c r="Q188" i="3"/>
  <c r="Q156" i="3"/>
  <c r="Q203" i="3"/>
  <c r="Q164" i="3"/>
  <c r="Q67" i="3"/>
  <c r="Q108" i="3"/>
  <c r="Q126" i="3"/>
  <c r="Q225" i="3"/>
  <c r="Q77" i="3"/>
  <c r="Q233" i="3"/>
  <c r="Q185" i="3"/>
  <c r="Q158" i="3"/>
  <c r="Q244" i="3"/>
  <c r="Q153" i="3"/>
  <c r="Q176" i="3"/>
  <c r="Q172" i="3"/>
  <c r="Q228" i="3"/>
  <c r="Q219" i="3"/>
  <c r="Q129" i="3"/>
  <c r="Q212" i="3"/>
  <c r="Q163" i="3"/>
  <c r="Q208" i="3"/>
  <c r="Q85" i="3"/>
  <c r="Q218" i="3"/>
  <c r="Q151" i="3"/>
  <c r="Q220" i="3"/>
  <c r="Q82" i="3"/>
  <c r="Q155" i="3"/>
  <c r="Q94" i="3"/>
  <c r="Q192" i="3"/>
  <c r="Q66" i="3"/>
  <c r="Q152" i="3"/>
  <c r="Q183" i="3"/>
  <c r="Q137" i="3"/>
  <c r="Q234" i="3"/>
  <c r="Q162" i="3"/>
  <c r="Q238" i="3"/>
  <c r="Q186" i="3"/>
  <c r="Q215" i="3"/>
  <c r="Q138" i="3"/>
  <c r="Q98" i="3"/>
  <c r="Q70" i="3"/>
  <c r="Q116" i="3"/>
  <c r="Q206" i="3"/>
  <c r="Q177" i="3"/>
  <c r="Q242" i="3"/>
  <c r="Q207" i="3"/>
  <c r="Q146" i="3"/>
  <c r="Q132" i="3"/>
  <c r="Q196" i="3"/>
  <c r="Q73" i="3"/>
  <c r="Q130" i="3"/>
  <c r="Q140" i="3"/>
  <c r="Q184" i="3"/>
  <c r="Q103" i="3"/>
  <c r="Q204" i="3"/>
  <c r="Q133" i="3"/>
  <c r="Q125" i="3"/>
  <c r="Q79" i="3"/>
  <c r="Q84" i="3"/>
  <c r="Q81" i="3"/>
  <c r="Q160" i="3"/>
  <c r="Q169" i="3"/>
  <c r="Q110" i="3"/>
  <c r="Q112" i="3"/>
  <c r="Q115" i="3"/>
  <c r="Q223" i="3"/>
  <c r="Q106" i="3"/>
  <c r="Q226" i="3"/>
  <c r="Q87" i="3"/>
  <c r="Q235" i="3"/>
  <c r="Q198" i="3"/>
  <c r="Q144" i="3"/>
  <c r="Q243" i="3"/>
  <c r="Q93" i="3"/>
  <c r="Q200" i="3"/>
  <c r="Q74" i="3"/>
  <c r="Q170" i="3"/>
  <c r="Q143" i="3"/>
  <c r="Q75" i="3"/>
  <c r="Q194" i="3"/>
  <c r="Q99" i="3"/>
  <c r="Q213" i="3"/>
  <c r="Q175" i="3"/>
  <c r="Q149" i="3"/>
  <c r="Q159" i="3"/>
  <c r="Q139" i="3"/>
  <c r="Q123" i="3"/>
  <c r="Q91" i="3"/>
  <c r="Q118" i="3"/>
  <c r="Q167" i="3"/>
  <c r="Q134" i="3"/>
  <c r="Q83" i="3"/>
  <c r="Q193" i="3"/>
  <c r="Q205" i="3"/>
  <c r="Q117" i="3"/>
  <c r="Q161" i="3"/>
  <c r="Q168" i="3"/>
  <c r="Q148" i="3"/>
  <c r="Q150" i="3"/>
  <c r="Q189" i="3"/>
  <c r="Q109" i="3"/>
  <c r="Q95" i="3"/>
  <c r="Q147" i="3"/>
  <c r="Q71" i="3"/>
  <c r="Q173" i="3"/>
  <c r="Q122" i="3"/>
  <c r="Q141" i="3"/>
  <c r="Q231" i="3"/>
  <c r="Q210" i="3"/>
  <c r="Q241" i="3"/>
  <c r="Q217" i="3"/>
  <c r="Q86" i="3"/>
  <c r="Q179" i="3"/>
  <c r="Q239" i="3"/>
  <c r="Q136" i="3"/>
  <c r="Q105" i="3"/>
  <c r="Q211" i="3"/>
  <c r="Q101" i="3"/>
  <c r="Q68" i="3"/>
  <c r="Q78" i="3"/>
  <c r="Q166" i="3"/>
  <c r="Q97" i="3"/>
  <c r="Q76" i="3"/>
  <c r="Q190" i="3"/>
  <c r="Q187" i="3"/>
  <c r="Q181" i="3"/>
  <c r="Q197" i="3"/>
  <c r="Q221" i="3"/>
  <c r="Q80" i="3"/>
  <c r="Q209" i="3"/>
  <c r="Q119" i="3"/>
  <c r="Q224" i="3"/>
  <c r="Q182" i="3"/>
  <c r="Q232" i="3"/>
  <c r="Q100" i="3"/>
  <c r="Q124" i="3"/>
  <c r="Q72" i="3"/>
  <c r="Q131" i="3"/>
  <c r="Q216" i="3"/>
  <c r="Q145" i="3"/>
  <c r="Q240" i="3"/>
  <c r="Q165" i="3"/>
  <c r="Q96" i="3"/>
  <c r="Q230" i="3"/>
  <c r="Q135" i="3"/>
  <c r="Q222" i="3"/>
  <c r="Q174" i="3"/>
  <c r="Q114" i="3"/>
  <c r="Q229" i="3"/>
  <c r="Q227" i="3"/>
  <c r="Q201" i="3"/>
  <c r="Q121" i="3"/>
  <c r="Q180" i="3"/>
  <c r="Q90" i="3"/>
  <c r="Q107" i="3"/>
  <c r="Q113" i="3"/>
  <c r="Q178" i="3"/>
  <c r="Q237" i="3"/>
  <c r="Q154" i="3"/>
  <c r="Q142" i="3"/>
  <c r="Q199" i="3"/>
  <c r="Q157" i="3"/>
  <c r="C5" i="6" l="1"/>
  <c r="D5" i="6"/>
  <c r="P5" i="6"/>
  <c r="AK5" i="6"/>
  <c r="AH7" i="6" s="1"/>
  <c r="P6" i="6"/>
  <c r="Q6" i="6" s="1"/>
  <c r="P7" i="6"/>
  <c r="Q7" i="6" s="1"/>
  <c r="BC7" i="6"/>
  <c r="BD7" i="6"/>
  <c r="BE7" i="6"/>
  <c r="BF7" i="6"/>
  <c r="BG7" i="6"/>
  <c r="P8" i="6"/>
  <c r="Q8" i="6" s="1"/>
  <c r="P9" i="6"/>
  <c r="Q9" i="6" s="1"/>
  <c r="AH9" i="6"/>
  <c r="BC9" i="6"/>
  <c r="BD9" i="6"/>
  <c r="BE9" i="6"/>
  <c r="BF9" i="6"/>
  <c r="BG9" i="6"/>
  <c r="BC11" i="6"/>
  <c r="BD11" i="6"/>
  <c r="BE11" i="6"/>
  <c r="BF11" i="6"/>
  <c r="BG11" i="6"/>
  <c r="AH12" i="6"/>
  <c r="G13" i="6"/>
  <c r="N13" i="6"/>
  <c r="Q13" i="6"/>
  <c r="T13" i="6"/>
  <c r="W13" i="6"/>
  <c r="Z13" i="6"/>
  <c r="N14" i="6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N72" i="6" s="1"/>
  <c r="N73" i="6" s="1"/>
  <c r="N74" i="6" s="1"/>
  <c r="N75" i="6" s="1"/>
  <c r="N76" i="6" s="1"/>
  <c r="N77" i="6" s="1"/>
  <c r="N78" i="6" s="1"/>
  <c r="N79" i="6" s="1"/>
  <c r="N80" i="6" s="1"/>
  <c r="N81" i="6" s="1"/>
  <c r="N82" i="6" s="1"/>
  <c r="N83" i="6" s="1"/>
  <c r="N84" i="6" s="1"/>
  <c r="N85" i="6" s="1"/>
  <c r="N86" i="6" s="1"/>
  <c r="N87" i="6" s="1"/>
  <c r="N88" i="6" s="1"/>
  <c r="N89" i="6" s="1"/>
  <c r="N90" i="6" s="1"/>
  <c r="N91" i="6" s="1"/>
  <c r="N92" i="6" s="1"/>
  <c r="N93" i="6" s="1"/>
  <c r="N94" i="6" s="1"/>
  <c r="N95" i="6" s="1"/>
  <c r="N96" i="6" s="1"/>
  <c r="N97" i="6" s="1"/>
  <c r="N98" i="6" s="1"/>
  <c r="N99" i="6" s="1"/>
  <c r="N100" i="6" s="1"/>
  <c r="N101" i="6" s="1"/>
  <c r="N102" i="6" s="1"/>
  <c r="N103" i="6" s="1"/>
  <c r="N104" i="6" s="1"/>
  <c r="N105" i="6" s="1"/>
  <c r="N106" i="6" s="1"/>
  <c r="N107" i="6" s="1"/>
  <c r="Q14" i="6"/>
  <c r="Q15" i="6" s="1"/>
  <c r="Q16" i="6" s="1"/>
  <c r="Q17" i="6" s="1"/>
  <c r="Q18" i="6" s="1"/>
  <c r="Q19" i="6" s="1"/>
  <c r="Q20" i="6" s="1"/>
  <c r="Q21" i="6" s="1"/>
  <c r="Q22" i="6" s="1"/>
  <c r="Q23" i="6" s="1"/>
  <c r="Q24" i="6" s="1"/>
  <c r="Q25" i="6" s="1"/>
  <c r="Q26" i="6" s="1"/>
  <c r="Q27" i="6" s="1"/>
  <c r="Q28" i="6" s="1"/>
  <c r="Q29" i="6" s="1"/>
  <c r="Q30" i="6" s="1"/>
  <c r="Q31" i="6" s="1"/>
  <c r="Q32" i="6" s="1"/>
  <c r="Q33" i="6" s="1"/>
  <c r="Q34" i="6" s="1"/>
  <c r="Q35" i="6" s="1"/>
  <c r="Q36" i="6" s="1"/>
  <c r="Q37" i="6" s="1"/>
  <c r="Q38" i="6" s="1"/>
  <c r="Q39" i="6" s="1"/>
  <c r="Q40" i="6" s="1"/>
  <c r="Q41" i="6" s="1"/>
  <c r="Q42" i="6" s="1"/>
  <c r="Q43" i="6" s="1"/>
  <c r="Q44" i="6" s="1"/>
  <c r="Q45" i="6" s="1"/>
  <c r="Q46" i="6" s="1"/>
  <c r="Q47" i="6" s="1"/>
  <c r="Q48" i="6" s="1"/>
  <c r="Q49" i="6" s="1"/>
  <c r="Q50" i="6" s="1"/>
  <c r="Q51" i="6" s="1"/>
  <c r="Q52" i="6" s="1"/>
  <c r="Q53" i="6" s="1"/>
  <c r="Q54" i="6" s="1"/>
  <c r="Q55" i="6" s="1"/>
  <c r="Q56" i="6" s="1"/>
  <c r="Q57" i="6" s="1"/>
  <c r="Q58" i="6" s="1"/>
  <c r="Q59" i="6" s="1"/>
  <c r="Q60" i="6" s="1"/>
  <c r="Q61" i="6" s="1"/>
  <c r="Q62" i="6" s="1"/>
  <c r="Q63" i="6" s="1"/>
  <c r="Q64" i="6" s="1"/>
  <c r="Q65" i="6" s="1"/>
  <c r="Q66" i="6" s="1"/>
  <c r="Q67" i="6" s="1"/>
  <c r="Q68" i="6" s="1"/>
  <c r="Q69" i="6" s="1"/>
  <c r="Q70" i="6" s="1"/>
  <c r="Q71" i="6" s="1"/>
  <c r="Q72" i="6" s="1"/>
  <c r="Q73" i="6" s="1"/>
  <c r="Q74" i="6" s="1"/>
  <c r="Q75" i="6" s="1"/>
  <c r="Q76" i="6" s="1"/>
  <c r="Q77" i="6" s="1"/>
  <c r="Q78" i="6" s="1"/>
  <c r="Q79" i="6" s="1"/>
  <c r="Q80" i="6" s="1"/>
  <c r="Q81" i="6" s="1"/>
  <c r="Q82" i="6" s="1"/>
  <c r="Q83" i="6" s="1"/>
  <c r="Q84" i="6" s="1"/>
  <c r="Q85" i="6" s="1"/>
  <c r="Q86" i="6" s="1"/>
  <c r="Q87" i="6" s="1"/>
  <c r="Q88" i="6" s="1"/>
  <c r="Q89" i="6" s="1"/>
  <c r="Q90" i="6" s="1"/>
  <c r="Q91" i="6" s="1"/>
  <c r="Q92" i="6" s="1"/>
  <c r="Q93" i="6" s="1"/>
  <c r="Q94" i="6" s="1"/>
  <c r="Q95" i="6" s="1"/>
  <c r="Q96" i="6" s="1"/>
  <c r="Q97" i="6" s="1"/>
  <c r="Q98" i="6" s="1"/>
  <c r="Q99" i="6" s="1"/>
  <c r="Q100" i="6" s="1"/>
  <c r="Q101" i="6" s="1"/>
  <c r="Q102" i="6" s="1"/>
  <c r="Q103" i="6" s="1"/>
  <c r="Q104" i="6" s="1"/>
  <c r="Q105" i="6" s="1"/>
  <c r="Q106" i="6" s="1"/>
  <c r="Q107" i="6" s="1"/>
  <c r="Q108" i="6" s="1"/>
  <c r="T14" i="6"/>
  <c r="T15" i="6" s="1"/>
  <c r="T16" i="6" s="1"/>
  <c r="T17" i="6" s="1"/>
  <c r="T18" i="6" s="1"/>
  <c r="T19" i="6" s="1"/>
  <c r="T20" i="6" s="1"/>
  <c r="T21" i="6" s="1"/>
  <c r="T22" i="6" s="1"/>
  <c r="T23" i="6" s="1"/>
  <c r="T24" i="6" s="1"/>
  <c r="T25" i="6" s="1"/>
  <c r="T26" i="6" s="1"/>
  <c r="T27" i="6" s="1"/>
  <c r="T28" i="6" s="1"/>
  <c r="T29" i="6" s="1"/>
  <c r="T30" i="6" s="1"/>
  <c r="T31" i="6" s="1"/>
  <c r="T32" i="6" s="1"/>
  <c r="T33" i="6" s="1"/>
  <c r="T34" i="6" s="1"/>
  <c r="T35" i="6" s="1"/>
  <c r="T36" i="6" s="1"/>
  <c r="T37" i="6" s="1"/>
  <c r="T38" i="6" s="1"/>
  <c r="T39" i="6" s="1"/>
  <c r="T40" i="6" s="1"/>
  <c r="W14" i="6"/>
  <c r="W15" i="6" s="1"/>
  <c r="W16" i="6" s="1"/>
  <c r="W17" i="6" s="1"/>
  <c r="W18" i="6" s="1"/>
  <c r="W19" i="6" s="1"/>
  <c r="W20" i="6" s="1"/>
  <c r="W21" i="6" s="1"/>
  <c r="W22" i="6" s="1"/>
  <c r="W23" i="6" s="1"/>
  <c r="W24" i="6" s="1"/>
  <c r="W25" i="6" s="1"/>
  <c r="W26" i="6" s="1"/>
  <c r="Z14" i="6"/>
  <c r="Z15" i="6" s="1"/>
  <c r="Z16" i="6" s="1"/>
  <c r="Z17" i="6" s="1"/>
  <c r="Z18" i="6" s="1"/>
  <c r="Z19" i="6" s="1"/>
  <c r="Z20" i="6" s="1"/>
  <c r="Z21" i="6" s="1"/>
  <c r="Z22" i="6" s="1"/>
  <c r="Z23" i="6" s="1"/>
  <c r="Z24" i="6" s="1"/>
  <c r="Z25" i="6" s="1"/>
  <c r="AH18" i="6"/>
  <c r="AH21" i="6"/>
  <c r="G23" i="6"/>
  <c r="AH31" i="6"/>
  <c r="AH32" i="6"/>
  <c r="AH36" i="6"/>
  <c r="AH40" i="6"/>
  <c r="AH41" i="6"/>
  <c r="AI42" i="6" s="1"/>
  <c r="AI43" i="6" s="1"/>
  <c r="AI44" i="6" s="1"/>
  <c r="AI45" i="6" s="1"/>
  <c r="AI46" i="6" s="1"/>
  <c r="AI47" i="6" s="1"/>
  <c r="AI48" i="6" s="1"/>
  <c r="AI49" i="6" s="1"/>
  <c r="AH42" i="6"/>
  <c r="AH43" i="6"/>
  <c r="AH47" i="6"/>
  <c r="AH57" i="6"/>
  <c r="AH61" i="6"/>
  <c r="AI62" i="6" s="1"/>
  <c r="AH62" i="6"/>
  <c r="AH63" i="6"/>
  <c r="AI64" i="6" s="1"/>
  <c r="AI65" i="6" s="1"/>
  <c r="AI66" i="6" s="1"/>
  <c r="AI67" i="6" s="1"/>
  <c r="AI68" i="6" s="1"/>
  <c r="AI69" i="6" s="1"/>
  <c r="AI70" i="6" s="1"/>
  <c r="AI71" i="6" s="1"/>
  <c r="AI72" i="6" s="1"/>
  <c r="AI73" i="6" s="1"/>
  <c r="AI74" i="6" s="1"/>
  <c r="AI75" i="6" s="1"/>
  <c r="AI76" i="6" s="1"/>
  <c r="AH64" i="6"/>
  <c r="AH66" i="6"/>
  <c r="AH71" i="6"/>
  <c r="AH72" i="6"/>
  <c r="AH78" i="6"/>
  <c r="AH81" i="6"/>
  <c r="AH82" i="6"/>
  <c r="AH83" i="6"/>
  <c r="AH84" i="6"/>
  <c r="AI84" i="6"/>
  <c r="AI85" i="6" s="1"/>
  <c r="AI86" i="6" s="1"/>
  <c r="AI87" i="6" s="1"/>
  <c r="AI88" i="6" s="1"/>
  <c r="AH86" i="6"/>
  <c r="AH88" i="6"/>
  <c r="AH91" i="6"/>
  <c r="AI92" i="6" s="1"/>
  <c r="AI93" i="6" s="1"/>
  <c r="AI94" i="6" s="1"/>
  <c r="AH92" i="6"/>
  <c r="AH93" i="6"/>
  <c r="AH95" i="6"/>
  <c r="AI96" i="6"/>
  <c r="AI97" i="6" s="1"/>
  <c r="AI98" i="6" s="1"/>
  <c r="AH99" i="6"/>
  <c r="AI100" i="6" s="1"/>
  <c r="AI101" i="6" s="1"/>
  <c r="AI102" i="6" s="1"/>
  <c r="AI103" i="6" s="1"/>
  <c r="AI104" i="6" s="1"/>
  <c r="AI105" i="6" s="1"/>
  <c r="AI106" i="6" s="1"/>
  <c r="AI107" i="6" s="1"/>
  <c r="AI108" i="6" s="1"/>
  <c r="AI109" i="6" s="1"/>
  <c r="AI110" i="6" s="1"/>
  <c r="AI111" i="6" s="1"/>
  <c r="AI112" i="6" s="1"/>
  <c r="AI113" i="6" s="1"/>
  <c r="AI114" i="6" s="1"/>
  <c r="AH100" i="6"/>
  <c r="AH101" i="6"/>
  <c r="AH102" i="6"/>
  <c r="AH104" i="6"/>
  <c r="J106" i="6"/>
  <c r="J107" i="6"/>
  <c r="J108" i="6"/>
  <c r="AH108" i="6"/>
  <c r="J109" i="6"/>
  <c r="AH109" i="6"/>
  <c r="J110" i="6"/>
  <c r="J111" i="6"/>
  <c r="J112" i="6"/>
  <c r="J113" i="6"/>
  <c r="J114" i="6"/>
  <c r="AH114" i="6"/>
  <c r="J115" i="6"/>
  <c r="AH115" i="6"/>
  <c r="AI116" i="6" s="1"/>
  <c r="AI117" i="6" s="1"/>
  <c r="J116" i="6"/>
  <c r="J117" i="6"/>
  <c r="AH117" i="6"/>
  <c r="J118" i="6"/>
  <c r="J119" i="6"/>
  <c r="AH119" i="6"/>
  <c r="J120" i="6"/>
  <c r="AH120" i="6"/>
  <c r="AI121" i="6" s="1"/>
  <c r="AI122" i="6" s="1"/>
  <c r="AI123" i="6" s="1"/>
  <c r="AI124" i="6" s="1"/>
  <c r="AI125" i="6" s="1"/>
  <c r="AI126" i="6" s="1"/>
  <c r="AI127" i="6" s="1"/>
  <c r="AI128" i="6" s="1"/>
  <c r="AI129" i="6" s="1"/>
  <c r="AI130" i="6" s="1"/>
  <c r="AI131" i="6" s="1"/>
  <c r="AI132" i="6" s="1"/>
  <c r="AI133" i="6" s="1"/>
  <c r="AI134" i="6" s="1"/>
  <c r="AI135" i="6" s="1"/>
  <c r="AI136" i="6" s="1"/>
  <c r="AI137" i="6" s="1"/>
  <c r="AI138" i="6" s="1"/>
  <c r="AI139" i="6" s="1"/>
  <c r="AI140" i="6" s="1"/>
  <c r="AI141" i="6" s="1"/>
  <c r="AI142" i="6" s="1"/>
  <c r="AI143" i="6" s="1"/>
  <c r="J121" i="6"/>
  <c r="J122" i="6"/>
  <c r="J123" i="6"/>
  <c r="J124" i="6"/>
  <c r="J125" i="6"/>
  <c r="AH125" i="6"/>
  <c r="J126" i="6"/>
  <c r="AH126" i="6"/>
  <c r="J127" i="6"/>
  <c r="AH128" i="6"/>
  <c r="AH130" i="6"/>
  <c r="AH134" i="6"/>
  <c r="AH135" i="6"/>
  <c r="AH136" i="6"/>
  <c r="AH137" i="6"/>
  <c r="AH138" i="6"/>
  <c r="AH140" i="6"/>
  <c r="AH142" i="6"/>
  <c r="AH146" i="6"/>
  <c r="AI147" i="6" s="1"/>
  <c r="AH147" i="6"/>
  <c r="AH148" i="6"/>
  <c r="AI149" i="6" s="1"/>
  <c r="AH149" i="6"/>
  <c r="AH150" i="6"/>
  <c r="AI151" i="6"/>
  <c r="AH155" i="6"/>
  <c r="AH156" i="6"/>
  <c r="AH157" i="6"/>
  <c r="AH158" i="6"/>
  <c r="AH159" i="6"/>
  <c r="AH161" i="6"/>
  <c r="AH163" i="6"/>
  <c r="AH167" i="6"/>
  <c r="AH168" i="6"/>
  <c r="AH169" i="6"/>
  <c r="AH170" i="6"/>
  <c r="AH171" i="6"/>
  <c r="AI172" i="6" s="1"/>
  <c r="AH172" i="6"/>
  <c r="AH174" i="6"/>
  <c r="AH176" i="6"/>
  <c r="AH177" i="6"/>
  <c r="AH178" i="6"/>
  <c r="AH179" i="6"/>
  <c r="AH180" i="6"/>
  <c r="AH181" i="6"/>
  <c r="AI182" i="6"/>
  <c r="AI183" i="6" s="1"/>
  <c r="AI184" i="6" s="1"/>
  <c r="AI185" i="6" s="1"/>
  <c r="AI186" i="6" s="1"/>
  <c r="AI187" i="6" s="1"/>
  <c r="AI188" i="6" s="1"/>
  <c r="AI189" i="6" s="1"/>
  <c r="AH185" i="6"/>
  <c r="AH186" i="6"/>
  <c r="AH187" i="6"/>
  <c r="AH188" i="6"/>
  <c r="AH189" i="6"/>
  <c r="AH190" i="6"/>
  <c r="AI191" i="6" s="1"/>
  <c r="AI192" i="6" s="1"/>
  <c r="AI193" i="6" s="1"/>
  <c r="AH191" i="6"/>
  <c r="AH193" i="6"/>
  <c r="AH196" i="6"/>
  <c r="AH197" i="6"/>
  <c r="AH198" i="6"/>
  <c r="AH199" i="6"/>
  <c r="AH200" i="6"/>
  <c r="AH201" i="6"/>
  <c r="AH203" i="6"/>
  <c r="AH207" i="6"/>
  <c r="AH208" i="6"/>
  <c r="AH209" i="6"/>
  <c r="AH210" i="6"/>
  <c r="AI211" i="6" s="1"/>
  <c r="AI212" i="6" s="1"/>
  <c r="AI213" i="6" s="1"/>
  <c r="AI214" i="6" s="1"/>
  <c r="AI215" i="6" s="1"/>
  <c r="AH211" i="6"/>
  <c r="AH213" i="6"/>
  <c r="AH217" i="6"/>
  <c r="AH218" i="6"/>
  <c r="AH219" i="6"/>
  <c r="AH220" i="6"/>
  <c r="AH221" i="6"/>
  <c r="AH222" i="6"/>
  <c r="AH224" i="6"/>
  <c r="AH228" i="6"/>
  <c r="AH229" i="6"/>
  <c r="AH230" i="6"/>
  <c r="AH231" i="6"/>
  <c r="AH232" i="6"/>
  <c r="AH233" i="6"/>
  <c r="AH234" i="6"/>
  <c r="AH236" i="6"/>
  <c r="AH240" i="6"/>
  <c r="AH241" i="6"/>
  <c r="AH242" i="6"/>
  <c r="AH243" i="6"/>
  <c r="AH244" i="6"/>
  <c r="AH246" i="6"/>
  <c r="AI247" i="6" s="1"/>
  <c r="AH250" i="6"/>
  <c r="AI251" i="6" s="1"/>
  <c r="AI252" i="6" s="1"/>
  <c r="AI253" i="6" s="1"/>
  <c r="AI254" i="6" s="1"/>
  <c r="AH251" i="6"/>
  <c r="AH252" i="6"/>
  <c r="AH253" i="6"/>
  <c r="AH254" i="6"/>
  <c r="AH255" i="6"/>
  <c r="AI256" i="6" s="1"/>
  <c r="AH259" i="6"/>
  <c r="AH260" i="6"/>
  <c r="AH261" i="6"/>
  <c r="AH262" i="6"/>
  <c r="AH263" i="6"/>
  <c r="AH264" i="6"/>
  <c r="AH268" i="6"/>
  <c r="AI269" i="6" s="1"/>
  <c r="AI270" i="6" s="1"/>
  <c r="AI271" i="6" s="1"/>
  <c r="AI272" i="6" s="1"/>
  <c r="AI273" i="6" s="1"/>
  <c r="AI274" i="6" s="1"/>
  <c r="AI275" i="6" s="1"/>
  <c r="AI276" i="6" s="1"/>
  <c r="AH269" i="6"/>
  <c r="AH270" i="6"/>
  <c r="AH271" i="6"/>
  <c r="AH272" i="6"/>
  <c r="AH273" i="6"/>
  <c r="AH274" i="6"/>
  <c r="AH275" i="6"/>
  <c r="AH279" i="6"/>
  <c r="AH280" i="6"/>
  <c r="AH281" i="6"/>
  <c r="AH282" i="6"/>
  <c r="AH283" i="6"/>
  <c r="AH284" i="6"/>
  <c r="AH285" i="6"/>
  <c r="AH286" i="6"/>
  <c r="AH287" i="6"/>
  <c r="AH291" i="6"/>
  <c r="AH292" i="6"/>
  <c r="AH293" i="6"/>
  <c r="AH294" i="6"/>
  <c r="AH295" i="6"/>
  <c r="AH296" i="6"/>
  <c r="AH297" i="6"/>
  <c r="AH300" i="6"/>
  <c r="AH301" i="6"/>
  <c r="AH302" i="6"/>
  <c r="AH303" i="6"/>
  <c r="AI303" i="6"/>
  <c r="AI304" i="6" s="1"/>
  <c r="AH304" i="6"/>
  <c r="AH305" i="6"/>
  <c r="AI306" i="6" s="1"/>
  <c r="AI307" i="6" s="1"/>
  <c r="AI308" i="6" s="1"/>
  <c r="AI309" i="6" s="1"/>
  <c r="AI310" i="6" s="1"/>
  <c r="AI311" i="6" s="1"/>
  <c r="AI312" i="6" s="1"/>
  <c r="AI313" i="6" s="1"/>
  <c r="AI314" i="6" s="1"/>
  <c r="AH306" i="6"/>
  <c r="AH309" i="6"/>
  <c r="AH310" i="6"/>
  <c r="AH311" i="6"/>
  <c r="AH312" i="6"/>
  <c r="AH313" i="6"/>
  <c r="AH314" i="6"/>
  <c r="AH315" i="6"/>
  <c r="AH316" i="6"/>
  <c r="AI316" i="6"/>
  <c r="AI317" i="6" s="1"/>
  <c r="AI318" i="6" s="1"/>
  <c r="AI319" i="6" s="1"/>
  <c r="AH319" i="6"/>
  <c r="AH320" i="6"/>
  <c r="AI321" i="6" s="1"/>
  <c r="AI322" i="6" s="1"/>
  <c r="AI323" i="6" s="1"/>
  <c r="AH321" i="6"/>
  <c r="AH322" i="6"/>
  <c r="AH323" i="6"/>
  <c r="AH324" i="6"/>
  <c r="AI325" i="6" s="1"/>
  <c r="AH325" i="6"/>
  <c r="AH329" i="6"/>
  <c r="AI330" i="6" s="1"/>
  <c r="AI331" i="6" s="1"/>
  <c r="AI332" i="6" s="1"/>
  <c r="AI333" i="6" s="1"/>
  <c r="AI334" i="6" s="1"/>
  <c r="AI335" i="6" s="1"/>
  <c r="AI336" i="6" s="1"/>
  <c r="AI337" i="6" s="1"/>
  <c r="AI338" i="6" s="1"/>
  <c r="AI339" i="6" s="1"/>
  <c r="AI340" i="6" s="1"/>
  <c r="AI341" i="6" s="1"/>
  <c r="AI342" i="6" s="1"/>
  <c r="AI343" i="6" s="1"/>
  <c r="AI344" i="6" s="1"/>
  <c r="AI345" i="6" s="1"/>
  <c r="AI346" i="6" s="1"/>
  <c r="AI347" i="6" s="1"/>
  <c r="AI348" i="6" s="1"/>
  <c r="AI349" i="6" s="1"/>
  <c r="AI350" i="6" s="1"/>
  <c r="AH330" i="6"/>
  <c r="AH331" i="6"/>
  <c r="AH332" i="6"/>
  <c r="AH333" i="6"/>
  <c r="AH334" i="6"/>
  <c r="AH338" i="6"/>
  <c r="AH339" i="6"/>
  <c r="AH340" i="6"/>
  <c r="AH341" i="6"/>
  <c r="AH342" i="6"/>
  <c r="AH343" i="6"/>
  <c r="AH344" i="6"/>
  <c r="I345" i="6"/>
  <c r="I346" i="6" s="1"/>
  <c r="I347" i="6" s="1"/>
  <c r="I348" i="6" s="1"/>
  <c r="I349" i="6" s="1"/>
  <c r="I350" i="6" s="1"/>
  <c r="I351" i="6" s="1"/>
  <c r="I352" i="6" s="1"/>
  <c r="AH348" i="6"/>
  <c r="AH349" i="6"/>
  <c r="AH350" i="6"/>
  <c r="AH351" i="6"/>
  <c r="AI352" i="6" s="1"/>
  <c r="AI353" i="6" s="1"/>
  <c r="AH352" i="6"/>
  <c r="I353" i="6"/>
  <c r="I354" i="6" s="1"/>
  <c r="I355" i="6" s="1"/>
  <c r="I356" i="6" s="1"/>
  <c r="I357" i="6" s="1"/>
  <c r="I358" i="6" s="1"/>
  <c r="I359" i="6" s="1"/>
  <c r="I360" i="6" s="1"/>
  <c r="I361" i="6" s="1"/>
  <c r="I362" i="6" s="1"/>
  <c r="I363" i="6" s="1"/>
  <c r="AH353" i="6"/>
  <c r="AH354" i="6"/>
  <c r="AI355" i="6" s="1"/>
  <c r="AI356" i="6" s="1"/>
  <c r="AI357" i="6" s="1"/>
  <c r="AI358" i="6" s="1"/>
  <c r="AH355" i="6"/>
  <c r="AH357" i="6"/>
  <c r="AH358" i="6"/>
  <c r="AH359" i="6"/>
  <c r="AI360" i="6" s="1"/>
  <c r="AH360" i="6"/>
  <c r="AH361" i="6"/>
  <c r="AH362" i="6"/>
  <c r="AI362" i="6"/>
  <c r="AH366" i="6"/>
  <c r="I367" i="6"/>
  <c r="AH367" i="6"/>
  <c r="AI368" i="6" s="1"/>
  <c r="AI369" i="6" s="1"/>
  <c r="AI370" i="6" s="1"/>
  <c r="AI371" i="6" s="1"/>
  <c r="AI372" i="6" s="1"/>
  <c r="AI373" i="6" s="1"/>
  <c r="AI374" i="6" s="1"/>
  <c r="AI375" i="6" s="1"/>
  <c r="AI376" i="6" s="1"/>
  <c r="AI377" i="6" s="1"/>
  <c r="AI378" i="6" s="1"/>
  <c r="AI379" i="6" s="1"/>
  <c r="AI380" i="6" s="1"/>
  <c r="AI381" i="6" s="1"/>
  <c r="AI382" i="6" s="1"/>
  <c r="AI383" i="6" s="1"/>
  <c r="AI384" i="6" s="1"/>
  <c r="AI385" i="6" s="1"/>
  <c r="AI386" i="6" s="1"/>
  <c r="AI387" i="6" s="1"/>
  <c r="AI388" i="6" s="1"/>
  <c r="AI389" i="6" s="1"/>
  <c r="AI390" i="6" s="1"/>
  <c r="AI391" i="6" s="1"/>
  <c r="AI392" i="6" s="1"/>
  <c r="AI393" i="6" s="1"/>
  <c r="AI394" i="6" s="1"/>
  <c r="AI395" i="6" s="1"/>
  <c r="AI396" i="6" s="1"/>
  <c r="AI397" i="6" s="1"/>
  <c r="AI398" i="6" s="1"/>
  <c r="AI399" i="6" s="1"/>
  <c r="AI400" i="6" s="1"/>
  <c r="AI401" i="6" s="1"/>
  <c r="AI402" i="6" s="1"/>
  <c r="AI403" i="6" s="1"/>
  <c r="AI404" i="6" s="1"/>
  <c r="AI405" i="6" s="1"/>
  <c r="AI406" i="6" s="1"/>
  <c r="AI407" i="6" s="1"/>
  <c r="AI408" i="6" s="1"/>
  <c r="AI409" i="6" s="1"/>
  <c r="AI410" i="6" s="1"/>
  <c r="AI411" i="6" s="1"/>
  <c r="I368" i="6"/>
  <c r="I369" i="6" s="1"/>
  <c r="I370" i="6" s="1"/>
  <c r="I371" i="6" s="1"/>
  <c r="I372" i="6" s="1"/>
  <c r="I373" i="6" s="1"/>
  <c r="I374" i="6" s="1"/>
  <c r="I375" i="6" s="1"/>
  <c r="I376" i="6" s="1"/>
  <c r="I377" i="6" s="1"/>
  <c r="I378" i="6" s="1"/>
  <c r="I379" i="6" s="1"/>
  <c r="I380" i="6" s="1"/>
  <c r="I381" i="6" s="1"/>
  <c r="I382" i="6" s="1"/>
  <c r="I383" i="6" s="1"/>
  <c r="I384" i="6" s="1"/>
  <c r="I385" i="6" s="1"/>
  <c r="AH368" i="6"/>
  <c r="AH369" i="6"/>
  <c r="AH370" i="6"/>
  <c r="AH371" i="6"/>
  <c r="AH372" i="6"/>
  <c r="AH373" i="6"/>
  <c r="AH374" i="6"/>
  <c r="AH375" i="6"/>
  <c r="AH376" i="6"/>
  <c r="AH377" i="6"/>
  <c r="AH378" i="6"/>
  <c r="AH379" i="6"/>
  <c r="AH380" i="6"/>
  <c r="AH381" i="6"/>
  <c r="AH382" i="6"/>
  <c r="AH383" i="6"/>
  <c r="AH384" i="6"/>
  <c r="AH385" i="6"/>
  <c r="AH386" i="6"/>
  <c r="AH387" i="6"/>
  <c r="AH388" i="6"/>
  <c r="I389" i="6"/>
  <c r="I390" i="6" s="1"/>
  <c r="I391" i="6" s="1"/>
  <c r="I392" i="6" s="1"/>
  <c r="I393" i="6" s="1"/>
  <c r="I394" i="6" s="1"/>
  <c r="I395" i="6" s="1"/>
  <c r="I396" i="6" s="1"/>
  <c r="I397" i="6" s="1"/>
  <c r="I398" i="6" s="1"/>
  <c r="I399" i="6" s="1"/>
  <c r="I400" i="6" s="1"/>
  <c r="I401" i="6" s="1"/>
  <c r="I402" i="6" s="1"/>
  <c r="I403" i="6" s="1"/>
  <c r="I404" i="6" s="1"/>
  <c r="I405" i="6" s="1"/>
  <c r="I406" i="6" s="1"/>
  <c r="I407" i="6" s="1"/>
  <c r="I408" i="6" s="1"/>
  <c r="AH389" i="6"/>
  <c r="AH390" i="6"/>
  <c r="AH391" i="6"/>
  <c r="AH392" i="6"/>
  <c r="AH393" i="6"/>
  <c r="AH394" i="6"/>
  <c r="AH395" i="6"/>
  <c r="AH396" i="6"/>
  <c r="AH397" i="6"/>
  <c r="AH398" i="6"/>
  <c r="AH399" i="6"/>
  <c r="AH400" i="6"/>
  <c r="AH401" i="6"/>
  <c r="AH402" i="6"/>
  <c r="AH403" i="6"/>
  <c r="AH404" i="6"/>
  <c r="AH405" i="6"/>
  <c r="AH406" i="6"/>
  <c r="AH407" i="6"/>
  <c r="AH408" i="6"/>
  <c r="AH409" i="6"/>
  <c r="AH410" i="6"/>
  <c r="AH411" i="6"/>
  <c r="I412" i="6"/>
  <c r="I413" i="6" s="1"/>
  <c r="I414" i="6" s="1"/>
  <c r="I415" i="6" s="1"/>
  <c r="I416" i="6" s="1"/>
  <c r="I417" i="6" s="1"/>
  <c r="I418" i="6" s="1"/>
  <c r="I419" i="6" s="1"/>
  <c r="I420" i="6" s="1"/>
  <c r="I421" i="6" s="1"/>
  <c r="I422" i="6" s="1"/>
  <c r="I423" i="6" s="1"/>
  <c r="I424" i="6" s="1"/>
  <c r="I425" i="6" s="1"/>
  <c r="I426" i="6" s="1"/>
  <c r="I427" i="6" s="1"/>
  <c r="I428" i="6" s="1"/>
  <c r="I429" i="6" s="1"/>
  <c r="I430" i="6" s="1"/>
  <c r="AH412" i="6"/>
  <c r="AI413" i="6" s="1"/>
  <c r="AI414" i="6" s="1"/>
  <c r="AI415" i="6" s="1"/>
  <c r="AI416" i="6" s="1"/>
  <c r="AI417" i="6" s="1"/>
  <c r="AI418" i="6" s="1"/>
  <c r="AI419" i="6" s="1"/>
  <c r="AI420" i="6" s="1"/>
  <c r="AI421" i="6" s="1"/>
  <c r="AI422" i="6" s="1"/>
  <c r="AI423" i="6" s="1"/>
  <c r="AI424" i="6" s="1"/>
  <c r="AI425" i="6" s="1"/>
  <c r="AH413" i="6"/>
  <c r="AH414" i="6"/>
  <c r="AH415" i="6"/>
  <c r="AH416" i="6"/>
  <c r="AH417" i="6"/>
  <c r="AH418" i="6"/>
  <c r="AH419" i="6"/>
  <c r="AH420" i="6"/>
  <c r="AH421" i="6"/>
  <c r="AH422" i="6"/>
  <c r="AH423" i="6"/>
  <c r="AH424" i="6"/>
  <c r="AH425" i="6"/>
  <c r="AH426" i="6"/>
  <c r="AI427" i="6" s="1"/>
  <c r="AI428" i="6" s="1"/>
  <c r="AI429" i="6" s="1"/>
  <c r="AI430" i="6" s="1"/>
  <c r="AI431" i="6" s="1"/>
  <c r="AI432" i="6" s="1"/>
  <c r="AH427" i="6"/>
  <c r="AH428" i="6"/>
  <c r="AH429" i="6"/>
  <c r="AH430" i="6"/>
  <c r="AH431" i="6"/>
  <c r="AH432" i="6"/>
  <c r="AH433" i="6"/>
  <c r="AI434" i="6" s="1"/>
  <c r="AH434" i="6"/>
  <c r="AH435" i="6"/>
  <c r="AI436" i="6" s="1"/>
  <c r="AI437" i="6" s="1"/>
  <c r="AH436" i="6"/>
  <c r="AH437" i="6"/>
  <c r="AH438" i="6"/>
  <c r="AI439" i="6" s="1"/>
  <c r="AI440" i="6" s="1"/>
  <c r="AI441" i="6" s="1"/>
  <c r="AI442" i="6" s="1"/>
  <c r="AI443" i="6" s="1"/>
  <c r="AH439" i="6"/>
  <c r="AH440" i="6"/>
  <c r="AH441" i="6"/>
  <c r="AH442" i="6"/>
  <c r="AH443" i="6"/>
  <c r="AH444" i="6"/>
  <c r="AI445" i="6" s="1"/>
  <c r="AH445" i="6"/>
  <c r="AH446" i="6"/>
  <c r="AI447" i="6" s="1"/>
  <c r="AI448" i="6" s="1"/>
  <c r="AI449" i="6" s="1"/>
  <c r="AH447" i="6"/>
  <c r="AH448" i="6"/>
  <c r="AH449" i="6"/>
  <c r="AH450" i="6"/>
  <c r="AI451" i="6" s="1"/>
  <c r="AI452" i="6" s="1"/>
  <c r="AI453" i="6" s="1"/>
  <c r="AH451" i="6"/>
  <c r="AH452" i="6"/>
  <c r="AH453" i="6"/>
  <c r="AH454" i="6"/>
  <c r="AI455" i="6" s="1"/>
  <c r="AI456" i="6" s="1"/>
  <c r="AI457" i="6" s="1"/>
  <c r="AI458" i="6" s="1"/>
  <c r="AI459" i="6" s="1"/>
  <c r="I455" i="6"/>
  <c r="AH455" i="6"/>
  <c r="AH456" i="6"/>
  <c r="AH457" i="6"/>
  <c r="AH458" i="6"/>
  <c r="AH459" i="6"/>
  <c r="AH460" i="6"/>
  <c r="AI461" i="6" s="1"/>
  <c r="AH461" i="6"/>
  <c r="AH462" i="6"/>
  <c r="AH463" i="6"/>
  <c r="AI463" i="6"/>
  <c r="AH464" i="6"/>
  <c r="AI465" i="6" s="1"/>
  <c r="AI466" i="6" s="1"/>
  <c r="AI467" i="6" s="1"/>
  <c r="AH465" i="6"/>
  <c r="AH466" i="6"/>
  <c r="AH467" i="6"/>
  <c r="AH468" i="6"/>
  <c r="AI469" i="6" s="1"/>
  <c r="AI470" i="6" s="1"/>
  <c r="AI471" i="6" s="1"/>
  <c r="AH469" i="6"/>
  <c r="AH470" i="6"/>
  <c r="AH471" i="6"/>
  <c r="AH472" i="6"/>
  <c r="AI473" i="6" s="1"/>
  <c r="AI474" i="6" s="1"/>
  <c r="AH473" i="6"/>
  <c r="AH474" i="6"/>
  <c r="AH475" i="6"/>
  <c r="AI476" i="6" s="1"/>
  <c r="AI477" i="6" s="1"/>
  <c r="AI478" i="6" s="1"/>
  <c r="AI479" i="6" s="1"/>
  <c r="AI480" i="6" s="1"/>
  <c r="AI481" i="6" s="1"/>
  <c r="AI482" i="6" s="1"/>
  <c r="AI483" i="6" s="1"/>
  <c r="AI484" i="6" s="1"/>
  <c r="AI485" i="6" s="1"/>
  <c r="AI486" i="6" s="1"/>
  <c r="AI487" i="6" s="1"/>
  <c r="AI488" i="6" s="1"/>
  <c r="AI489" i="6" s="1"/>
  <c r="AI490" i="6" s="1"/>
  <c r="AI491" i="6" s="1"/>
  <c r="AH476" i="6"/>
  <c r="AH477" i="6"/>
  <c r="AH478" i="6"/>
  <c r="AH479" i="6"/>
  <c r="AH480" i="6"/>
  <c r="AH481" i="6"/>
  <c r="AH482" i="6"/>
  <c r="AH483" i="6"/>
  <c r="AH484" i="6"/>
  <c r="AH485" i="6"/>
  <c r="AH486" i="6"/>
  <c r="AH487" i="6"/>
  <c r="AH488" i="6"/>
  <c r="AH489" i="6"/>
  <c r="AH490" i="6"/>
  <c r="AH491" i="6"/>
  <c r="AH492" i="6"/>
  <c r="AI493" i="6" s="1"/>
  <c r="AI494" i="6" s="1"/>
  <c r="AH493" i="6"/>
  <c r="AH494" i="6"/>
  <c r="AH495" i="6"/>
  <c r="AI496" i="6" s="1"/>
  <c r="AI497" i="6" s="1"/>
  <c r="AI498" i="6" s="1"/>
  <c r="AI499" i="6" s="1"/>
  <c r="AI500" i="6" s="1"/>
  <c r="AI501" i="6" s="1"/>
  <c r="AI502" i="6" s="1"/>
  <c r="AI503" i="6" s="1"/>
  <c r="AH496" i="6"/>
  <c r="AH497" i="6"/>
  <c r="AH498" i="6"/>
  <c r="AH499" i="6"/>
  <c r="AH500" i="6"/>
  <c r="AH501" i="6"/>
  <c r="AH502" i="6"/>
  <c r="AH503" i="6"/>
  <c r="AH504" i="6"/>
  <c r="AI505" i="6" s="1"/>
  <c r="AI506" i="6" s="1"/>
  <c r="AI507" i="6" s="1"/>
  <c r="AH505" i="6"/>
  <c r="AH506" i="6"/>
  <c r="AH507" i="6"/>
  <c r="AH508" i="6"/>
  <c r="AI509" i="6" s="1"/>
  <c r="AH509" i="6"/>
  <c r="AH510" i="6"/>
  <c r="AI511" i="6" s="1"/>
  <c r="AI512" i="6" s="1"/>
  <c r="AH511" i="6"/>
  <c r="AH512" i="6"/>
  <c r="AH513" i="6"/>
  <c r="AI514" i="6" s="1"/>
  <c r="AI515" i="6" s="1"/>
  <c r="AI516" i="6" s="1"/>
  <c r="AI517" i="6" s="1"/>
  <c r="AI518" i="6" s="1"/>
  <c r="AI519" i="6" s="1"/>
  <c r="AI520" i="6" s="1"/>
  <c r="AH514" i="6"/>
  <c r="AH515" i="6"/>
  <c r="AH516" i="6"/>
  <c r="AH517" i="6"/>
  <c r="AH518" i="6"/>
  <c r="AH519" i="6"/>
  <c r="AH520" i="6"/>
  <c r="AH521" i="6"/>
  <c r="AI522" i="6" s="1"/>
  <c r="AI523" i="6" s="1"/>
  <c r="AI524" i="6" s="1"/>
  <c r="AI525" i="6" s="1"/>
  <c r="AI526" i="6" s="1"/>
  <c r="AH522" i="6"/>
  <c r="AH523" i="6"/>
  <c r="AH524" i="6"/>
  <c r="AH525" i="6"/>
  <c r="AH526" i="6"/>
  <c r="AH527" i="6"/>
  <c r="AI528" i="6" s="1"/>
  <c r="AH528" i="6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B6" i="4"/>
  <c r="C7" i="4"/>
  <c r="D7" i="4"/>
  <c r="E7" i="4"/>
  <c r="F7" i="4"/>
  <c r="C8" i="4"/>
  <c r="H8" i="4" s="1"/>
  <c r="L8" i="4" s="1"/>
  <c r="D8" i="4"/>
  <c r="E8" i="4"/>
  <c r="F8" i="4"/>
  <c r="C9" i="4"/>
  <c r="D9" i="4"/>
  <c r="E9" i="4"/>
  <c r="F9" i="4"/>
  <c r="C10" i="4"/>
  <c r="J10" i="4" s="1"/>
  <c r="D10" i="4"/>
  <c r="E10" i="4"/>
  <c r="F10" i="4"/>
  <c r="C11" i="4"/>
  <c r="H11" i="4" s="1"/>
  <c r="L11" i="4" s="1"/>
  <c r="D11" i="4"/>
  <c r="E11" i="4"/>
  <c r="F11" i="4"/>
  <c r="C12" i="4"/>
  <c r="H12" i="4" s="1"/>
  <c r="D12" i="4"/>
  <c r="E12" i="4"/>
  <c r="F12" i="4"/>
  <c r="C13" i="4"/>
  <c r="G13" i="4" s="1"/>
  <c r="D13" i="4"/>
  <c r="E13" i="4"/>
  <c r="F13" i="4"/>
  <c r="C14" i="4"/>
  <c r="G14" i="4" s="1"/>
  <c r="D14" i="4"/>
  <c r="E14" i="4"/>
  <c r="F14" i="4"/>
  <c r="C15" i="4"/>
  <c r="G15" i="4" s="1"/>
  <c r="D15" i="4"/>
  <c r="E15" i="4"/>
  <c r="F15" i="4"/>
  <c r="B6" i="3"/>
  <c r="C7" i="3"/>
  <c r="K7" i="3" s="1"/>
  <c r="J7" i="3" s="1"/>
  <c r="O7" i="3" s="1"/>
  <c r="P7" i="3" s="1"/>
  <c r="D7" i="3"/>
  <c r="E7" i="3"/>
  <c r="F7" i="3"/>
  <c r="C8" i="3"/>
  <c r="I8" i="3" s="1"/>
  <c r="D8" i="3"/>
  <c r="E8" i="3"/>
  <c r="F8" i="3"/>
  <c r="C9" i="3"/>
  <c r="D9" i="3"/>
  <c r="E9" i="3"/>
  <c r="F9" i="3"/>
  <c r="C10" i="3"/>
  <c r="K10" i="3" s="1"/>
  <c r="J10" i="3" s="1"/>
  <c r="O10" i="3" s="1"/>
  <c r="D10" i="3"/>
  <c r="E10" i="3"/>
  <c r="F10" i="3"/>
  <c r="C11" i="3"/>
  <c r="D11" i="3"/>
  <c r="E11" i="3"/>
  <c r="F11" i="3"/>
  <c r="I11" i="3"/>
  <c r="C12" i="3"/>
  <c r="G12" i="3" s="1"/>
  <c r="D12" i="3"/>
  <c r="E12" i="3"/>
  <c r="F12" i="3"/>
  <c r="C13" i="3"/>
  <c r="H13" i="3" s="1"/>
  <c r="L13" i="3" s="1"/>
  <c r="D13" i="3"/>
  <c r="E13" i="3"/>
  <c r="F13" i="3"/>
  <c r="C14" i="3"/>
  <c r="H14" i="3" s="1"/>
  <c r="L14" i="3" s="1"/>
  <c r="D14" i="3"/>
  <c r="E14" i="3"/>
  <c r="F14" i="3"/>
  <c r="I14" i="3"/>
  <c r="C15" i="3"/>
  <c r="G15" i="3" s="1"/>
  <c r="D15" i="3"/>
  <c r="E15" i="3"/>
  <c r="F15" i="3"/>
  <c r="K14" i="3" l="1"/>
  <c r="J14" i="3" s="1"/>
  <c r="O14" i="3" s="1"/>
  <c r="P14" i="3" s="1"/>
  <c r="G11" i="4"/>
  <c r="I7" i="3"/>
  <c r="H7" i="3"/>
  <c r="L7" i="3" s="1"/>
  <c r="G7" i="3"/>
  <c r="G14" i="3"/>
  <c r="M14" i="3" s="1"/>
  <c r="N14" i="3" s="1"/>
  <c r="R14" i="3" s="1"/>
  <c r="J8" i="4"/>
  <c r="I15" i="4"/>
  <c r="K15" i="4" s="1"/>
  <c r="I8" i="4"/>
  <c r="K8" i="4" s="1"/>
  <c r="H15" i="3"/>
  <c r="L15" i="3" s="1"/>
  <c r="M15" i="3" s="1"/>
  <c r="K13" i="3"/>
  <c r="J12" i="4"/>
  <c r="G13" i="3"/>
  <c r="M13" i="3" s="1"/>
  <c r="G12" i="4"/>
  <c r="AH53" i="6"/>
  <c r="AI54" i="6" s="1"/>
  <c r="AI55" i="6" s="1"/>
  <c r="AI56" i="6" s="1"/>
  <c r="AI57" i="6" s="1"/>
  <c r="AI58" i="6" s="1"/>
  <c r="AH30" i="6"/>
  <c r="AH13" i="6"/>
  <c r="AI14" i="6" s="1"/>
  <c r="AI15" i="6" s="1"/>
  <c r="AI16" i="6" s="1"/>
  <c r="AI17" i="6" s="1"/>
  <c r="AI18" i="6" s="1"/>
  <c r="AI19" i="6" s="1"/>
  <c r="AI20" i="6" s="1"/>
  <c r="AI21" i="6" s="1"/>
  <c r="AH74" i="6"/>
  <c r="AH52" i="6"/>
  <c r="AH29" i="6"/>
  <c r="AH73" i="6"/>
  <c r="AH51" i="6"/>
  <c r="AH24" i="6"/>
  <c r="AH70" i="6"/>
  <c r="AH20" i="6"/>
  <c r="AH19" i="6"/>
  <c r="AH10" i="6"/>
  <c r="AH28" i="6"/>
  <c r="AH17" i="6"/>
  <c r="AH365" i="6"/>
  <c r="AH347" i="6"/>
  <c r="AH337" i="6"/>
  <c r="AH328" i="6"/>
  <c r="AH318" i="6"/>
  <c r="AH308" i="6"/>
  <c r="AH290" i="6"/>
  <c r="AI291" i="6" s="1"/>
  <c r="AI292" i="6" s="1"/>
  <c r="AI293" i="6" s="1"/>
  <c r="AI294" i="6" s="1"/>
  <c r="AI295" i="6" s="1"/>
  <c r="AI296" i="6" s="1"/>
  <c r="AI297" i="6" s="1"/>
  <c r="AH278" i="6"/>
  <c r="AH267" i="6"/>
  <c r="AH258" i="6"/>
  <c r="AH249" i="6"/>
  <c r="AH239" i="6"/>
  <c r="AH227" i="6"/>
  <c r="AH216" i="6"/>
  <c r="AI217" i="6" s="1"/>
  <c r="AI218" i="6" s="1"/>
  <c r="AI219" i="6" s="1"/>
  <c r="AI220" i="6" s="1"/>
  <c r="AI221" i="6" s="1"/>
  <c r="AI222" i="6" s="1"/>
  <c r="AI223" i="6" s="1"/>
  <c r="AI224" i="6" s="1"/>
  <c r="AI225" i="6" s="1"/>
  <c r="AI226" i="6" s="1"/>
  <c r="AI227" i="6" s="1"/>
  <c r="AI228" i="6" s="1"/>
  <c r="AI229" i="6" s="1"/>
  <c r="AI230" i="6" s="1"/>
  <c r="AI231" i="6" s="1"/>
  <c r="AI232" i="6" s="1"/>
  <c r="AI233" i="6" s="1"/>
  <c r="AI234" i="6" s="1"/>
  <c r="AI235" i="6" s="1"/>
  <c r="AI236" i="6" s="1"/>
  <c r="AI237" i="6" s="1"/>
  <c r="AH206" i="6"/>
  <c r="AI207" i="6" s="1"/>
  <c r="AI208" i="6" s="1"/>
  <c r="AI209" i="6" s="1"/>
  <c r="AH184" i="6"/>
  <c r="AH166" i="6"/>
  <c r="AH154" i="6"/>
  <c r="AH145" i="6"/>
  <c r="AH133" i="6"/>
  <c r="AH124" i="6"/>
  <c r="AH118" i="6"/>
  <c r="AI119" i="6" s="1"/>
  <c r="AH113" i="6"/>
  <c r="AH107" i="6"/>
  <c r="AH98" i="6"/>
  <c r="AH80" i="6"/>
  <c r="AH69" i="6"/>
  <c r="AH60" i="6"/>
  <c r="AH50" i="6"/>
  <c r="AI51" i="6" s="1"/>
  <c r="AI52" i="6" s="1"/>
  <c r="AH39" i="6"/>
  <c r="AH27" i="6"/>
  <c r="AH16" i="6"/>
  <c r="AH364" i="6"/>
  <c r="AH356" i="6"/>
  <c r="AH346" i="6"/>
  <c r="AH336" i="6"/>
  <c r="AH327" i="6"/>
  <c r="AH307" i="6"/>
  <c r="AH299" i="6"/>
  <c r="AH289" i="6"/>
  <c r="AH277" i="6"/>
  <c r="AI278" i="6" s="1"/>
  <c r="AI279" i="6" s="1"/>
  <c r="AI280" i="6" s="1"/>
  <c r="AI281" i="6" s="1"/>
  <c r="AI282" i="6" s="1"/>
  <c r="AI283" i="6" s="1"/>
  <c r="AI284" i="6" s="1"/>
  <c r="AI285" i="6" s="1"/>
  <c r="AI286" i="6" s="1"/>
  <c r="AI287" i="6" s="1"/>
  <c r="AI288" i="6" s="1"/>
  <c r="AI289" i="6" s="1"/>
  <c r="AH266" i="6"/>
  <c r="AI267" i="6" s="1"/>
  <c r="AH257" i="6"/>
  <c r="AI258" i="6" s="1"/>
  <c r="AI259" i="6" s="1"/>
  <c r="AI260" i="6" s="1"/>
  <c r="AI261" i="6" s="1"/>
  <c r="AI262" i="6" s="1"/>
  <c r="AI263" i="6" s="1"/>
  <c r="AI264" i="6" s="1"/>
  <c r="AI265" i="6" s="1"/>
  <c r="AH248" i="6"/>
  <c r="AI249" i="6" s="1"/>
  <c r="AH238" i="6"/>
  <c r="AI239" i="6" s="1"/>
  <c r="AI240" i="6" s="1"/>
  <c r="AI241" i="6" s="1"/>
  <c r="AI242" i="6" s="1"/>
  <c r="AI243" i="6" s="1"/>
  <c r="AI244" i="6" s="1"/>
  <c r="AI245" i="6" s="1"/>
  <c r="AH226" i="6"/>
  <c r="AH215" i="6"/>
  <c r="AH205" i="6"/>
  <c r="AH195" i="6"/>
  <c r="AH175" i="6"/>
  <c r="AH165" i="6"/>
  <c r="AH153" i="6"/>
  <c r="AH144" i="6"/>
  <c r="AI145" i="6" s="1"/>
  <c r="AH132" i="6"/>
  <c r="AH90" i="6"/>
  <c r="AH79" i="6"/>
  <c r="AH68" i="6"/>
  <c r="AH59" i="6"/>
  <c r="AI60" i="6" s="1"/>
  <c r="AH49" i="6"/>
  <c r="AH38" i="6"/>
  <c r="AH26" i="6"/>
  <c r="AH15" i="6"/>
  <c r="AH6" i="6"/>
  <c r="AI7" i="6" s="1"/>
  <c r="AH363" i="6"/>
  <c r="AI364" i="6" s="1"/>
  <c r="AI365" i="6" s="1"/>
  <c r="AI366" i="6" s="1"/>
  <c r="AH345" i="6"/>
  <c r="AH335" i="6"/>
  <c r="AH326" i="6"/>
  <c r="AI327" i="6" s="1"/>
  <c r="AI328" i="6" s="1"/>
  <c r="AH317" i="6"/>
  <c r="AH298" i="6"/>
  <c r="AI299" i="6" s="1"/>
  <c r="AI300" i="6" s="1"/>
  <c r="AI301" i="6" s="1"/>
  <c r="AH288" i="6"/>
  <c r="AH276" i="6"/>
  <c r="AH265" i="6"/>
  <c r="AH256" i="6"/>
  <c r="AH247" i="6"/>
  <c r="AH237" i="6"/>
  <c r="AH225" i="6"/>
  <c r="AH214" i="6"/>
  <c r="AH204" i="6"/>
  <c r="AH194" i="6"/>
  <c r="AI195" i="6" s="1"/>
  <c r="AI196" i="6" s="1"/>
  <c r="AI197" i="6" s="1"/>
  <c r="AI198" i="6" s="1"/>
  <c r="AI199" i="6" s="1"/>
  <c r="AI200" i="6" s="1"/>
  <c r="AI201" i="6" s="1"/>
  <c r="AI202" i="6" s="1"/>
  <c r="AI203" i="6" s="1"/>
  <c r="AI204" i="6" s="1"/>
  <c r="AI205" i="6" s="1"/>
  <c r="AH183" i="6"/>
  <c r="AH164" i="6"/>
  <c r="AH152" i="6"/>
  <c r="AI153" i="6" s="1"/>
  <c r="AI154" i="6" s="1"/>
  <c r="AI155" i="6" s="1"/>
  <c r="AI156" i="6" s="1"/>
  <c r="AI157" i="6" s="1"/>
  <c r="AI158" i="6" s="1"/>
  <c r="AI159" i="6" s="1"/>
  <c r="AI160" i="6" s="1"/>
  <c r="AI161" i="6" s="1"/>
  <c r="AI162" i="6" s="1"/>
  <c r="AI163" i="6" s="1"/>
  <c r="AI164" i="6" s="1"/>
  <c r="AI165" i="6" s="1"/>
  <c r="AI166" i="6" s="1"/>
  <c r="AI167" i="6" s="1"/>
  <c r="AI168" i="6" s="1"/>
  <c r="AI169" i="6" s="1"/>
  <c r="AI170" i="6" s="1"/>
  <c r="AH143" i="6"/>
  <c r="AH131" i="6"/>
  <c r="AH123" i="6"/>
  <c r="AH112" i="6"/>
  <c r="AH106" i="6"/>
  <c r="AH97" i="6"/>
  <c r="AH89" i="6"/>
  <c r="AI90" i="6" s="1"/>
  <c r="AH67" i="6"/>
  <c r="AH58" i="6"/>
  <c r="AH48" i="6"/>
  <c r="AH37" i="6"/>
  <c r="AH25" i="6"/>
  <c r="AH14" i="6"/>
  <c r="AH245" i="6"/>
  <c r="AH235" i="6"/>
  <c r="AH223" i="6"/>
  <c r="AH212" i="6"/>
  <c r="AH202" i="6"/>
  <c r="AH192" i="6"/>
  <c r="AH182" i="6"/>
  <c r="AH173" i="6"/>
  <c r="AI174" i="6" s="1"/>
  <c r="AI175" i="6" s="1"/>
  <c r="AI176" i="6" s="1"/>
  <c r="AI177" i="6" s="1"/>
  <c r="AI178" i="6" s="1"/>
  <c r="AI179" i="6" s="1"/>
  <c r="AI180" i="6" s="1"/>
  <c r="AH162" i="6"/>
  <c r="AH151" i="6"/>
  <c r="AH141" i="6"/>
  <c r="AH129" i="6"/>
  <c r="AH122" i="6"/>
  <c r="AH111" i="6"/>
  <c r="AH105" i="6"/>
  <c r="AH96" i="6"/>
  <c r="AH87" i="6"/>
  <c r="AH77" i="6"/>
  <c r="AI78" i="6" s="1"/>
  <c r="AI79" i="6" s="1"/>
  <c r="AI80" i="6" s="1"/>
  <c r="AI81" i="6" s="1"/>
  <c r="AI82" i="6" s="1"/>
  <c r="AH56" i="6"/>
  <c r="AH46" i="6"/>
  <c r="AH35" i="6"/>
  <c r="AH23" i="6"/>
  <c r="AH76" i="6"/>
  <c r="AH65" i="6"/>
  <c r="AH55" i="6"/>
  <c r="AH45" i="6"/>
  <c r="AH34" i="6"/>
  <c r="AH8" i="6"/>
  <c r="AI9" i="6" s="1"/>
  <c r="AI10" i="6" s="1"/>
  <c r="AI11" i="6" s="1"/>
  <c r="AI12" i="6" s="1"/>
  <c r="AH160" i="6"/>
  <c r="AH139" i="6"/>
  <c r="AH127" i="6"/>
  <c r="AH121" i="6"/>
  <c r="AH116" i="6"/>
  <c r="AH110" i="6"/>
  <c r="AH103" i="6"/>
  <c r="AH94" i="6"/>
  <c r="AH85" i="6"/>
  <c r="AH75" i="6"/>
  <c r="AH54" i="6"/>
  <c r="AH44" i="6"/>
  <c r="AH33" i="6"/>
  <c r="AH22" i="6"/>
  <c r="AI23" i="6" s="1"/>
  <c r="AI24" i="6" s="1"/>
  <c r="AI25" i="6" s="1"/>
  <c r="AI26" i="6" s="1"/>
  <c r="AI27" i="6" s="1"/>
  <c r="AI28" i="6" s="1"/>
  <c r="AI29" i="6" s="1"/>
  <c r="AI30" i="6" s="1"/>
  <c r="AI31" i="6" s="1"/>
  <c r="AI32" i="6" s="1"/>
  <c r="AI33" i="6" s="1"/>
  <c r="AI34" i="6" s="1"/>
  <c r="AI35" i="6" s="1"/>
  <c r="AI36" i="6" s="1"/>
  <c r="AI37" i="6" s="1"/>
  <c r="AI38" i="6" s="1"/>
  <c r="AI39" i="6" s="1"/>
  <c r="AI40" i="6" s="1"/>
  <c r="AL28" i="6"/>
  <c r="AL23" i="6"/>
  <c r="AL27" i="6"/>
  <c r="Q5" i="6"/>
  <c r="R5" i="6" s="1"/>
  <c r="AH11" i="6"/>
  <c r="K12" i="3"/>
  <c r="J12" i="3" s="1"/>
  <c r="O12" i="3" s="1"/>
  <c r="P12" i="3" s="1"/>
  <c r="H8" i="3"/>
  <c r="L8" i="3" s="1"/>
  <c r="I10" i="3"/>
  <c r="K15" i="3"/>
  <c r="J15" i="3" s="1"/>
  <c r="O15" i="3" s="1"/>
  <c r="P15" i="3" s="1"/>
  <c r="H12" i="3"/>
  <c r="L12" i="3" s="1"/>
  <c r="H10" i="3"/>
  <c r="L10" i="3" s="1"/>
  <c r="I15" i="3"/>
  <c r="G10" i="3"/>
  <c r="J15" i="4"/>
  <c r="J13" i="4"/>
  <c r="I13" i="4"/>
  <c r="K13" i="4" s="1"/>
  <c r="H13" i="4"/>
  <c r="L13" i="4" s="1"/>
  <c r="N13" i="4" s="1"/>
  <c r="M13" i="4" s="1"/>
  <c r="R13" i="4" s="1"/>
  <c r="J11" i="4"/>
  <c r="L12" i="4"/>
  <c r="H15" i="4"/>
  <c r="I10" i="4"/>
  <c r="K10" i="4" s="1"/>
  <c r="O10" i="4" s="1"/>
  <c r="P10" i="4" s="1"/>
  <c r="G8" i="4"/>
  <c r="N8" i="4" s="1"/>
  <c r="H10" i="4"/>
  <c r="L10" i="4" s="1"/>
  <c r="I12" i="4"/>
  <c r="K12" i="4" s="1"/>
  <c r="N11" i="4"/>
  <c r="G10" i="4"/>
  <c r="J7" i="4"/>
  <c r="J14" i="4"/>
  <c r="I7" i="4"/>
  <c r="K7" i="4" s="1"/>
  <c r="O7" i="4" s="1"/>
  <c r="P7" i="4" s="1"/>
  <c r="I14" i="4"/>
  <c r="K14" i="4" s="1"/>
  <c r="J9" i="4"/>
  <c r="H7" i="4"/>
  <c r="L7" i="4" s="1"/>
  <c r="H14" i="4"/>
  <c r="L14" i="4" s="1"/>
  <c r="I9" i="4"/>
  <c r="K9" i="4" s="1"/>
  <c r="G7" i="4"/>
  <c r="H9" i="4"/>
  <c r="L9" i="4" s="1"/>
  <c r="I11" i="4"/>
  <c r="K11" i="4" s="1"/>
  <c r="G9" i="4"/>
  <c r="G8" i="3"/>
  <c r="I12" i="3"/>
  <c r="K9" i="3"/>
  <c r="J9" i="3" s="1"/>
  <c r="O9" i="3" s="1"/>
  <c r="P9" i="3" s="1"/>
  <c r="K11" i="3"/>
  <c r="J11" i="3" s="1"/>
  <c r="O11" i="3" s="1"/>
  <c r="P11" i="3" s="1"/>
  <c r="P10" i="3"/>
  <c r="I9" i="3"/>
  <c r="H9" i="3"/>
  <c r="L9" i="3" s="1"/>
  <c r="G9" i="3"/>
  <c r="J13" i="3"/>
  <c r="O13" i="3" s="1"/>
  <c r="P13" i="3" s="1"/>
  <c r="H11" i="3"/>
  <c r="L11" i="3" s="1"/>
  <c r="K8" i="3"/>
  <c r="J8" i="3" s="1"/>
  <c r="O8" i="3" s="1"/>
  <c r="P8" i="3" s="1"/>
  <c r="I13" i="3"/>
  <c r="G11" i="3"/>
  <c r="O9" i="4" l="1"/>
  <c r="P9" i="4" s="1"/>
  <c r="O15" i="4"/>
  <c r="P15" i="4" s="1"/>
  <c r="M8" i="4"/>
  <c r="R8" i="4" s="1"/>
  <c r="Q16" i="4"/>
  <c r="N7" i="4"/>
  <c r="M7" i="4" s="1"/>
  <c r="U7" i="4" s="1"/>
  <c r="N12" i="4"/>
  <c r="M12" i="4" s="1"/>
  <c r="R12" i="4" s="1"/>
  <c r="O11" i="4"/>
  <c r="P11" i="4" s="1"/>
  <c r="O12" i="4"/>
  <c r="P12" i="4" s="1"/>
  <c r="M7" i="3"/>
  <c r="N7" i="3" s="1"/>
  <c r="M10" i="3"/>
  <c r="N10" i="3" s="1"/>
  <c r="R10" i="3" s="1"/>
  <c r="N15" i="3"/>
  <c r="R15" i="3" s="1"/>
  <c r="O8" i="4"/>
  <c r="P8" i="4" s="1"/>
  <c r="O13" i="4"/>
  <c r="P13" i="4" s="1"/>
  <c r="AL26" i="6"/>
  <c r="AL49" i="6"/>
  <c r="AL20" i="6"/>
  <c r="AL25" i="6"/>
  <c r="AL19" i="6"/>
  <c r="AL13" i="6"/>
  <c r="AL45" i="6"/>
  <c r="AL42" i="6"/>
  <c r="AL24" i="6"/>
  <c r="AL46" i="6"/>
  <c r="AL7" i="6"/>
  <c r="AL37" i="6"/>
  <c r="AL22" i="6"/>
  <c r="AL38" i="6"/>
  <c r="AL21" i="6"/>
  <c r="AL17" i="6"/>
  <c r="AL16" i="6"/>
  <c r="AL35" i="6"/>
  <c r="AL48" i="6"/>
  <c r="AL36" i="6"/>
  <c r="AL18" i="6"/>
  <c r="AL44" i="6"/>
  <c r="AL11" i="6"/>
  <c r="AL39" i="6"/>
  <c r="AL40" i="6"/>
  <c r="AL33" i="6"/>
  <c r="AL5" i="6"/>
  <c r="AL34" i="6"/>
  <c r="AL15" i="6"/>
  <c r="AL14" i="6"/>
  <c r="AL10" i="6"/>
  <c r="AL31" i="6"/>
  <c r="AL43" i="6"/>
  <c r="AL32" i="6"/>
  <c r="AL12" i="6"/>
  <c r="AL6" i="6"/>
  <c r="AL47" i="6"/>
  <c r="AL41" i="6"/>
  <c r="AL29" i="6"/>
  <c r="AL9" i="6"/>
  <c r="AL30" i="6"/>
  <c r="AL8" i="6"/>
  <c r="T5" i="6"/>
  <c r="Y5" i="6"/>
  <c r="M8" i="3"/>
  <c r="N8" i="3" s="1"/>
  <c r="R8" i="3" s="1"/>
  <c r="M9" i="3"/>
  <c r="N9" i="3" s="1"/>
  <c r="R9" i="3" s="1"/>
  <c r="O14" i="4"/>
  <c r="P14" i="4" s="1"/>
  <c r="M12" i="3"/>
  <c r="N12" i="3" s="1"/>
  <c r="N10" i="4"/>
  <c r="M10" i="4" s="1"/>
  <c r="R10" i="4" s="1"/>
  <c r="N9" i="4"/>
  <c r="M9" i="4" s="1"/>
  <c r="R9" i="4" s="1"/>
  <c r="N14" i="4"/>
  <c r="M14" i="4" s="1"/>
  <c r="R14" i="4" s="1"/>
  <c r="M11" i="4"/>
  <c r="R11" i="4" s="1"/>
  <c r="L15" i="4"/>
  <c r="N15" i="4" s="1"/>
  <c r="M15" i="4" s="1"/>
  <c r="R15" i="4" s="1"/>
  <c r="M11" i="3"/>
  <c r="N11" i="3" s="1"/>
  <c r="R11" i="3" s="1"/>
  <c r="N13" i="3"/>
  <c r="R13" i="3" s="1"/>
  <c r="R7" i="3" l="1"/>
  <c r="U7" i="3"/>
  <c r="U8" i="3"/>
  <c r="U9" i="3" s="1"/>
  <c r="R7" i="4"/>
  <c r="R12" i="3"/>
  <c r="U8" i="4"/>
  <c r="U9" i="4" s="1"/>
  <c r="U10" i="4" s="1"/>
  <c r="U11" i="4" s="1"/>
  <c r="U12" i="4" l="1"/>
  <c r="U10" i="3"/>
  <c r="U13" i="4" l="1"/>
  <c r="U14" i="4" s="1"/>
  <c r="Q7" i="4"/>
  <c r="U15" i="4"/>
  <c r="Q9" i="4" s="1"/>
  <c r="Q13" i="4"/>
  <c r="Q15" i="4"/>
  <c r="Q12" i="4"/>
  <c r="Q14" i="4"/>
  <c r="U11" i="3"/>
  <c r="U12" i="3" l="1"/>
  <c r="Q8" i="4"/>
  <c r="Q11" i="4"/>
  <c r="Q10" i="4"/>
  <c r="U13" i="3"/>
  <c r="Q13" i="3" s="1"/>
  <c r="U14" i="3" l="1"/>
  <c r="Q14" i="3" s="1"/>
  <c r="U15" i="3" l="1"/>
  <c r="Q7" i="3" l="1"/>
  <c r="Q8" i="3"/>
  <c r="Q12" i="3"/>
  <c r="Q9" i="3"/>
  <c r="Q11" i="3"/>
  <c r="Q10" i="3"/>
  <c r="Q15" i="3"/>
</calcChain>
</file>

<file path=xl/sharedStrings.xml><?xml version="1.0" encoding="utf-8"?>
<sst xmlns="http://schemas.openxmlformats.org/spreadsheetml/2006/main" count="3691" uniqueCount="1473">
  <si>
    <t>номер участка тепловой сети</t>
  </si>
  <si>
    <t xml:space="preserve">Котельная </t>
  </si>
  <si>
    <t>Начальная камера участка</t>
  </si>
  <si>
    <t>Конечная камера участка</t>
  </si>
  <si>
    <t>Тип прокладки (1 - надземная; 2 - подземная)</t>
  </si>
  <si>
    <t>продолжительность эксплуатации участка</t>
  </si>
  <si>
    <t>диаметр i-того участка тепловой сети</t>
  </si>
  <si>
    <t>интенсивность отказов теплопровода, соответствующая начальному периоду эксплуатации</t>
  </si>
  <si>
    <t>коэффициент, учитывающий продолжительность эксплуатации i-того участка теплопровода</t>
  </si>
  <si>
    <t>Интенсивности отказов i- того участка</t>
  </si>
  <si>
    <t>протяженность i-того участка тепловой сети</t>
  </si>
  <si>
    <t>Параметр потока отказов участка тепловой сети</t>
  </si>
  <si>
    <t>расстояние между секционирующими задвижками</t>
  </si>
  <si>
    <t>Среднее время до восстановления i-того участка теплопровода, содержащего ЗРА</t>
  </si>
  <si>
    <t>Интенсивность восстановления -того участка теплопровода, содержащего ЗРА</t>
  </si>
  <si>
    <t>Стационарная вероятность рабочего состояния тепловой сети, состоящей из N участков</t>
  </si>
  <si>
    <t>Вероятность безотказной работы пути относительно конечного потребителя</t>
  </si>
  <si>
    <t>-</t>
  </si>
  <si>
    <t>ВСПОМ P0 (Стационарная вероятность рабочего состояния тепловой сети по участкам)</t>
  </si>
  <si>
    <t>№</t>
  </si>
  <si>
    <t xml:space="preserve">Регион </t>
  </si>
  <si>
    <t>Ближайщий пункт</t>
  </si>
  <si>
    <t>Ед.изм.</t>
  </si>
  <si>
    <t>лет</t>
  </si>
  <si>
    <t>м</t>
  </si>
  <si>
    <t>1/км/год</t>
  </si>
  <si>
    <t>км</t>
  </si>
  <si>
    <t>1/год</t>
  </si>
  <si>
    <t>ч</t>
  </si>
  <si>
    <t>1/ч</t>
  </si>
  <si>
    <t>Гкал/ч</t>
  </si>
  <si>
    <t>Нормы тепловых потерь трубопроводов водяных тепловых сетей при канальной прокладке</t>
  </si>
  <si>
    <t>Условный</t>
  </si>
  <si>
    <t>Нормы плотности теплового потока, ккал/чм</t>
  </si>
  <si>
    <t>Отчет</t>
  </si>
  <si>
    <t>Отчет+1</t>
  </si>
  <si>
    <t>Отчет+2</t>
  </si>
  <si>
    <t>Отчет+3</t>
  </si>
  <si>
    <t>Отчет+4</t>
  </si>
  <si>
    <t>диаметр,</t>
  </si>
  <si>
    <t>Продолжительность эксплуатации более 5000 ч/год</t>
  </si>
  <si>
    <t>мм</t>
  </si>
  <si>
    <t>Прогнозный индекс роста цены в расчетном периоде, в соответствии с прогнозом социально экономического развития Российской Федерации (базовый вариант)</t>
  </si>
  <si>
    <t>It</t>
  </si>
  <si>
    <t>Индекс совокупного платежа граждан за коммунальные услуги</t>
  </si>
  <si>
    <t>ИСПГ</t>
  </si>
  <si>
    <t>Прогнозный индекс цен производителей промышленной продукции в расчетном периоде</t>
  </si>
  <si>
    <t>ИЦП</t>
  </si>
  <si>
    <t>Идеальный удельник, кг ут/Гкал</t>
  </si>
  <si>
    <t>Блочно-модульная</t>
  </si>
  <si>
    <t>Отдельностоящая</t>
  </si>
  <si>
    <t>Свердловская область</t>
  </si>
  <si>
    <t>Каменск-Уральский</t>
  </si>
  <si>
    <t xml:space="preserve">Коэффичиенты перехода от цен базового района (Московская область)к уровню цен субъектов Российской Федерации </t>
  </si>
  <si>
    <t>Климатические параметры холодного переода года</t>
  </si>
  <si>
    <t>Тепловые сети</t>
  </si>
  <si>
    <t>Здания и сооружения городской инфраструктуры</t>
  </si>
  <si>
    <t>Республика, край, автономный округ, область, пункт,</t>
  </si>
  <si>
    <t>Температура воздуха наиболее холодной пятидневки, °С, обеспеченностью</t>
  </si>
  <si>
    <t>Температура воздуха, °С, обеспеченностью</t>
  </si>
  <si>
    <t>Продолжительность, сут, и средняя температура воздуха, °С, периода со средней суточной температурой воздуха</t>
  </si>
  <si>
    <t>Всп1</t>
  </si>
  <si>
    <t xml:space="preserve">Коэф для программы </t>
  </si>
  <si>
    <t>продолжительность</t>
  </si>
  <si>
    <t>средняя температура</t>
  </si>
  <si>
    <t>Всп2</t>
  </si>
  <si>
    <t>Субъект Российской Федерачии</t>
  </si>
  <si>
    <t>Коэффичиечт</t>
  </si>
  <si>
    <t>Республика Адыгея (Адыгея)</t>
  </si>
  <si>
    <t>ЦЕНТРАЛЬНЫЙ ФЕДЕРАЛЬНЫЙ ОКРУГ (ЦФО)</t>
  </si>
  <si>
    <t>Майкоп</t>
  </si>
  <si>
    <t>Белгородская область</t>
  </si>
  <si>
    <t>Республика Алтай</t>
  </si>
  <si>
    <t>Брянская область</t>
  </si>
  <si>
    <t>Катанда</t>
  </si>
  <si>
    <t>Владимирская область</t>
  </si>
  <si>
    <t>Кош-Агач</t>
  </si>
  <si>
    <t>Воронежская область</t>
  </si>
  <si>
    <t>Онгудай</t>
  </si>
  <si>
    <t>Ивановская область</t>
  </si>
  <si>
    <t>Яйлю</t>
  </si>
  <si>
    <t>Калужская область</t>
  </si>
  <si>
    <t>Алтайский край</t>
  </si>
  <si>
    <t>Костромская область</t>
  </si>
  <si>
    <t>Алейск</t>
  </si>
  <si>
    <t>Курская область</t>
  </si>
  <si>
    <t>Барнаул</t>
  </si>
  <si>
    <t>Липецкая область</t>
  </si>
  <si>
    <t>Бийск</t>
  </si>
  <si>
    <t>Московская область</t>
  </si>
  <si>
    <t>Змеиногорск</t>
  </si>
  <si>
    <t>Орловская область</t>
  </si>
  <si>
    <t>Родино</t>
  </si>
  <si>
    <t>Рязанская область</t>
  </si>
  <si>
    <t>Рубцовск</t>
  </si>
  <si>
    <t>Смоленская область</t>
  </si>
  <si>
    <t>Славгород</t>
  </si>
  <si>
    <t>Тамбовская область</t>
  </si>
  <si>
    <t>Тогул</t>
  </si>
  <si>
    <t>Тверская область</t>
  </si>
  <si>
    <t>Амурская область</t>
  </si>
  <si>
    <t>Тульская область</t>
  </si>
  <si>
    <t>Архара</t>
  </si>
  <si>
    <t>Ярославская обл</t>
  </si>
  <si>
    <t>Белогорск</t>
  </si>
  <si>
    <t>Москва</t>
  </si>
  <si>
    <t>Благовещенск</t>
  </si>
  <si>
    <t>СЕВЕРО-ЗАПАДНЫЙ ФЕДЕРАЛЬНЫЙ ОКРУГ</t>
  </si>
  <si>
    <t>Бомнак</t>
  </si>
  <si>
    <t>Республика Карелия</t>
  </si>
  <si>
    <t>Братолюбовка</t>
  </si>
  <si>
    <t>Республика Коми</t>
  </si>
  <si>
    <t>Бысса</t>
  </si>
  <si>
    <t>Архангельская область</t>
  </si>
  <si>
    <t>Ерофей Павлович</t>
  </si>
  <si>
    <t>Вологодская область</t>
  </si>
  <si>
    <t>Завитинск</t>
  </si>
  <si>
    <t>Калининградская область</t>
  </si>
  <si>
    <t>Зея</t>
  </si>
  <si>
    <t>Ленинградская область</t>
  </si>
  <si>
    <t>Норск</t>
  </si>
  <si>
    <t>Мурманская область</t>
  </si>
  <si>
    <t>Поярково</t>
  </si>
  <si>
    <t>Новгородская область</t>
  </si>
  <si>
    <t>Свободный</t>
  </si>
  <si>
    <t>Псковская область</t>
  </si>
  <si>
    <t>Сковородино</t>
  </si>
  <si>
    <t>Ненецкий автономный округ</t>
  </si>
  <si>
    <t>Тында</t>
  </si>
  <si>
    <t>Санкт-Петербург</t>
  </si>
  <si>
    <t>Усть-Нюкжа</t>
  </si>
  <si>
    <t>Южный федеральный округ</t>
  </si>
  <si>
    <t>Черняево</t>
  </si>
  <si>
    <t>Республика Адыгея</t>
  </si>
  <si>
    <t>Шимановск</t>
  </si>
  <si>
    <t>Республика Калмыкия</t>
  </si>
  <si>
    <t>Экимчан</t>
  </si>
  <si>
    <t>Республика Крым</t>
  </si>
  <si>
    <t>Краснодарский край</t>
  </si>
  <si>
    <t>Архангельск</t>
  </si>
  <si>
    <t>Астраханская область</t>
  </si>
  <si>
    <t>Емецк</t>
  </si>
  <si>
    <t>Волгоградская область</t>
  </si>
  <si>
    <t>Каргополь</t>
  </si>
  <si>
    <t>Ростовская область</t>
  </si>
  <si>
    <t>Койнас</t>
  </si>
  <si>
    <t>Севастополб</t>
  </si>
  <si>
    <t>Котлас</t>
  </si>
  <si>
    <t>СЕВЕРО-КАВКАЗСКИЙ ФЕДЕРАЛЬНЫЙ ОКРУГ</t>
  </si>
  <si>
    <t>Мезень</t>
  </si>
  <si>
    <t>Республика Дагестан</t>
  </si>
  <si>
    <t>Онега</t>
  </si>
  <si>
    <t>Республика Ингушетия</t>
  </si>
  <si>
    <t>Шенкурск</t>
  </si>
  <si>
    <t>Кабардино-Балкарская Республика</t>
  </si>
  <si>
    <t xml:space="preserve"> Карачаево-Черкесская Республика</t>
  </si>
  <si>
    <t>Астрахань</t>
  </si>
  <si>
    <t>Республика Северная Осетия – Алания</t>
  </si>
  <si>
    <t>Верхний Баскунчак</t>
  </si>
  <si>
    <t>Чеченская Республика</t>
  </si>
  <si>
    <t>Республика Башкортостан</t>
  </si>
  <si>
    <t>Ставропольский край</t>
  </si>
  <si>
    <t>Белорецк</t>
  </si>
  <si>
    <t>Приволжский федеральный округ</t>
  </si>
  <si>
    <t>Дуван</t>
  </si>
  <si>
    <t>Мелеуз</t>
  </si>
  <si>
    <t>Республика Марий Эл</t>
  </si>
  <si>
    <t>Уфа</t>
  </si>
  <si>
    <t>Республика Мордовия</t>
  </si>
  <si>
    <t>Янаул</t>
  </si>
  <si>
    <t>Республика Татарстан</t>
  </si>
  <si>
    <t>Удмуртская Республика</t>
  </si>
  <si>
    <t>Белгород</t>
  </si>
  <si>
    <t>Чувашская Республика</t>
  </si>
  <si>
    <t>Пермский край</t>
  </si>
  <si>
    <t>Брянск</t>
  </si>
  <si>
    <t>Кировская область</t>
  </si>
  <si>
    <t>Республика Бурятия</t>
  </si>
  <si>
    <t>Нижегородская область</t>
  </si>
  <si>
    <t>Бабушкин</t>
  </si>
  <si>
    <t>г. Саров</t>
  </si>
  <si>
    <t>Багдарин</t>
  </si>
  <si>
    <t>Оренбургская область</t>
  </si>
  <si>
    <t>Баргузин</t>
  </si>
  <si>
    <t>Пензенская область</t>
  </si>
  <si>
    <t>Кяхта</t>
  </si>
  <si>
    <t>Самарская область</t>
  </si>
  <si>
    <t>Монды</t>
  </si>
  <si>
    <t>Саратовская область</t>
  </si>
  <si>
    <t>Нижнеангарск</t>
  </si>
  <si>
    <t>Ульяновская область</t>
  </si>
  <si>
    <t>Сосново-Озерское</t>
  </si>
  <si>
    <t>Уральский федеральный округ</t>
  </si>
  <si>
    <t>Уакит</t>
  </si>
  <si>
    <t>Курганская область</t>
  </si>
  <si>
    <t>Улан-Удэ</t>
  </si>
  <si>
    <t>Хоринск</t>
  </si>
  <si>
    <t>Тюменская область</t>
  </si>
  <si>
    <t>Челябинская область</t>
  </si>
  <si>
    <t>Владимир</t>
  </si>
  <si>
    <t>Ханты-Мансийский автономный округ — Югра</t>
  </si>
  <si>
    <t>Муром</t>
  </si>
  <si>
    <t>Ямало-Ненецкий автономный округ</t>
  </si>
  <si>
    <t>Сибирский федеральный округ</t>
  </si>
  <si>
    <t>Волгоград</t>
  </si>
  <si>
    <t>Камышин</t>
  </si>
  <si>
    <t>Котельниково</t>
  </si>
  <si>
    <t>Иркутская область</t>
  </si>
  <si>
    <t>Новоаннинский</t>
  </si>
  <si>
    <t>Кемеровская область — Кузбасс</t>
  </si>
  <si>
    <t>Эльтон</t>
  </si>
  <si>
    <t>Красноярский край</t>
  </si>
  <si>
    <t>Новосибирская область</t>
  </si>
  <si>
    <t>Бабаево</t>
  </si>
  <si>
    <t>Омская область</t>
  </si>
  <si>
    <t>Вологда</t>
  </si>
  <si>
    <t>Томская область</t>
  </si>
  <si>
    <t>Вытегра</t>
  </si>
  <si>
    <t>Республика Тыва</t>
  </si>
  <si>
    <t>Никольск</t>
  </si>
  <si>
    <t>Республика Хакасия</t>
  </si>
  <si>
    <t>Тотьма</t>
  </si>
  <si>
    <t>ДАЛЬНЕВОСТОЧНЫЙ ФЕДЕРАЛЬНЫЙ ОКРУГ</t>
  </si>
  <si>
    <t>Воронеж</t>
  </si>
  <si>
    <t>Республика Саха</t>
  </si>
  <si>
    <t>Забайкальский край</t>
  </si>
  <si>
    <t>Дербент</t>
  </si>
  <si>
    <t>Камчатский край</t>
  </si>
  <si>
    <t>Махачкала</t>
  </si>
  <si>
    <t>Приморский край</t>
  </si>
  <si>
    <t>Терекли-Мектеб</t>
  </si>
  <si>
    <t>Хабаровский край</t>
  </si>
  <si>
    <t>Еврейская автономная область</t>
  </si>
  <si>
    <t>Биробиджан</t>
  </si>
  <si>
    <t>Магаданская область</t>
  </si>
  <si>
    <t>Екатерино-Никольское</t>
  </si>
  <si>
    <t>Сахалинская область</t>
  </si>
  <si>
    <t>Облучье</t>
  </si>
  <si>
    <t>Чукотский автономный округ</t>
  </si>
  <si>
    <t>Агинское</t>
  </si>
  <si>
    <t>Акша</t>
  </si>
  <si>
    <t>Александровский Завод</t>
  </si>
  <si>
    <t>Борзя</t>
  </si>
  <si>
    <t>Дарасун</t>
  </si>
  <si>
    <t>Калакан</t>
  </si>
  <si>
    <t>Красный Чикой</t>
  </si>
  <si>
    <t>Могоча</t>
  </si>
  <si>
    <t>Нерчинск</t>
  </si>
  <si>
    <t>Нерчинский Завод</t>
  </si>
  <si>
    <t>Средний Калар</t>
  </si>
  <si>
    <t>Тунгокочен</t>
  </si>
  <si>
    <t>Тупик</t>
  </si>
  <si>
    <t>Чара</t>
  </si>
  <si>
    <t>Чита</t>
  </si>
  <si>
    <t>Иваново</t>
  </si>
  <si>
    <t>Кинешма</t>
  </si>
  <si>
    <t>Магас*</t>
  </si>
  <si>
    <t>Алыгджер</t>
  </si>
  <si>
    <t>Байкальск</t>
  </si>
  <si>
    <t>Бодайбо</t>
  </si>
  <si>
    <t>Братск</t>
  </si>
  <si>
    <t>Верхне-Марково</t>
  </si>
  <si>
    <t>Верхняя Гутара</t>
  </si>
  <si>
    <t>Ербогачен</t>
  </si>
  <si>
    <t>Ершово</t>
  </si>
  <si>
    <t>Жигалово</t>
  </si>
  <si>
    <t>Зима</t>
  </si>
  <si>
    <t>Ика</t>
  </si>
  <si>
    <t>Иркутск</t>
  </si>
  <si>
    <t>Киренск</t>
  </si>
  <si>
    <t>Мама</t>
  </si>
  <si>
    <t>Наканно</t>
  </si>
  <si>
    <t>Непа</t>
  </si>
  <si>
    <t>Орлинга</t>
  </si>
  <si>
    <t>Перевоз</t>
  </si>
  <si>
    <t>Преображенка</t>
  </si>
  <si>
    <t>Тайшет</t>
  </si>
  <si>
    <t>Тулун</t>
  </si>
  <si>
    <t>Усть-Ордынский</t>
  </si>
  <si>
    <t>Чечуйск</t>
  </si>
  <si>
    <t>Нальчик</t>
  </si>
  <si>
    <t>Калининград</t>
  </si>
  <si>
    <t>Элиста</t>
  </si>
  <si>
    <t>Калуга</t>
  </si>
  <si>
    <t>Апука</t>
  </si>
  <si>
    <t>Большерецк</t>
  </si>
  <si>
    <t>Ича</t>
  </si>
  <si>
    <t>Ключи</t>
  </si>
  <si>
    <t>Козыревск</t>
  </si>
  <si>
    <t>Корф</t>
  </si>
  <si>
    <t>Кроноки</t>
  </si>
  <si>
    <t>Лопатка, мыс</t>
  </si>
  <si>
    <t>Мильково</t>
  </si>
  <si>
    <t>Начики</t>
  </si>
  <si>
    <t>о. Беринга</t>
  </si>
  <si>
    <t>Оссора</t>
  </si>
  <si>
    <t>Петропавловск-Камчатский</t>
  </si>
  <si>
    <t>Семлячики</t>
  </si>
  <si>
    <t>Соболево</t>
  </si>
  <si>
    <t>Усть-Воямполка</t>
  </si>
  <si>
    <t>Усть-Камчатск</t>
  </si>
  <si>
    <t>Усть-Хайрюзово</t>
  </si>
  <si>
    <t>Карачаево-Черкесская Республика</t>
  </si>
  <si>
    <t>Черкесск</t>
  </si>
  <si>
    <t>Калевала</t>
  </si>
  <si>
    <t>Кемь</t>
  </si>
  <si>
    <t>Олонец</t>
  </si>
  <si>
    <t>Паданы</t>
  </si>
  <si>
    <t>Петрозаводск</t>
  </si>
  <si>
    <t>Реболы</t>
  </si>
  <si>
    <t>Сортавала</t>
  </si>
  <si>
    <t>Кемеровская область</t>
  </si>
  <si>
    <t>Кемерово</t>
  </si>
  <si>
    <t>Киселевск</t>
  </si>
  <si>
    <t>Кондома</t>
  </si>
  <si>
    <t>Мариинск</t>
  </si>
  <si>
    <t>Тайга</t>
  </si>
  <si>
    <t>Тисуль</t>
  </si>
  <si>
    <t>Топки</t>
  </si>
  <si>
    <t>Усть-Кабырза</t>
  </si>
  <si>
    <t>Кильмезь</t>
  </si>
  <si>
    <t>Киров</t>
  </si>
  <si>
    <t>Нагорское</t>
  </si>
  <si>
    <t>Вендинга</t>
  </si>
  <si>
    <t>Воркута</t>
  </si>
  <si>
    <t>Объячево</t>
  </si>
  <si>
    <t>Петрунь</t>
  </si>
  <si>
    <t>Печора</t>
  </si>
  <si>
    <t>Сыктывкар</t>
  </si>
  <si>
    <t>Троицко-Печорское</t>
  </si>
  <si>
    <t>Усть-Уса</t>
  </si>
  <si>
    <t>Усть-Цильма</t>
  </si>
  <si>
    <t>Усть-Щугор</t>
  </si>
  <si>
    <t>Ухта</t>
  </si>
  <si>
    <t>Кострома</t>
  </si>
  <si>
    <t>Чухлома</t>
  </si>
  <si>
    <t>Шарья</t>
  </si>
  <si>
    <t>Красная Поляна</t>
  </si>
  <si>
    <t>Краснодар</t>
  </si>
  <si>
    <t>Приморско-Ахтарск</t>
  </si>
  <si>
    <t>Сочи</t>
  </si>
  <si>
    <t>Тихорецк</t>
  </si>
  <si>
    <t>Агата</t>
  </si>
  <si>
    <t>Ачинск</t>
  </si>
  <si>
    <t>Байкит</t>
  </si>
  <si>
    <t>Боготол</t>
  </si>
  <si>
    <t>Богучаны</t>
  </si>
  <si>
    <t>Ванавара</t>
  </si>
  <si>
    <t>Вельмо</t>
  </si>
  <si>
    <t>Верхнеимбатск</t>
  </si>
  <si>
    <t>Волочанка</t>
  </si>
  <si>
    <t>Диксон</t>
  </si>
  <si>
    <t>Дудинка</t>
  </si>
  <si>
    <t>Енисейск</t>
  </si>
  <si>
    <t>Игарка</t>
  </si>
  <si>
    <t>Канск</t>
  </si>
  <si>
    <t>Красноярск</t>
  </si>
  <si>
    <t>Минусинск</t>
  </si>
  <si>
    <t>Тура</t>
  </si>
  <si>
    <t>Туруханск</t>
  </si>
  <si>
    <t>Хатанга</t>
  </si>
  <si>
    <t>Челюскин, мыс</t>
  </si>
  <si>
    <t>Ярцево</t>
  </si>
  <si>
    <t>Ай-Петри</t>
  </si>
  <si>
    <t>Керчь</t>
  </si>
  <si>
    <t>Клепинино</t>
  </si>
  <si>
    <t>Севастополь</t>
  </si>
  <si>
    <t>Симферополь</t>
  </si>
  <si>
    <t>Феодосия</t>
  </si>
  <si>
    <t>Ялта</t>
  </si>
  <si>
    <t>Курган</t>
  </si>
  <si>
    <t>Курск</t>
  </si>
  <si>
    <t>Выборг</t>
  </si>
  <si>
    <t>Новая Ладога</t>
  </si>
  <si>
    <t>Тихвин</t>
  </si>
  <si>
    <t>Липецк</t>
  </si>
  <si>
    <t>Брохово</t>
  </si>
  <si>
    <t>Магадан</t>
  </si>
  <si>
    <t>Омсукчан</t>
  </si>
  <si>
    <t>Палатка</t>
  </si>
  <si>
    <t>Среднекан</t>
  </si>
  <si>
    <t>Сусуман</t>
  </si>
  <si>
    <t>Йошкар-Ола</t>
  </si>
  <si>
    <t>Саранск</t>
  </si>
  <si>
    <t>Дмитров</t>
  </si>
  <si>
    <t>Кашира</t>
  </si>
  <si>
    <t>Можайск</t>
  </si>
  <si>
    <t>Наро-Фоминск</t>
  </si>
  <si>
    <t>Новомосковский АО</t>
  </si>
  <si>
    <t>Троицкий АО</t>
  </si>
  <si>
    <t>Черусти</t>
  </si>
  <si>
    <t>Вайда-Губа</t>
  </si>
  <si>
    <t>Кандалакша</t>
  </si>
  <si>
    <t>Ковдор</t>
  </si>
  <si>
    <t>Краснощелье</t>
  </si>
  <si>
    <t>Ловозеро</t>
  </si>
  <si>
    <t>Мончегорск</t>
  </si>
  <si>
    <t>Мурманск</t>
  </si>
  <si>
    <t>Ниванкюль</t>
  </si>
  <si>
    <t>Пялица</t>
  </si>
  <si>
    <t>о. Сосновец</t>
  </si>
  <si>
    <t>Териберка</t>
  </si>
  <si>
    <t>Умба</t>
  </si>
  <si>
    <t>Варандей</t>
  </si>
  <si>
    <t>Индига</t>
  </si>
  <si>
    <t>Канин Нос</t>
  </si>
  <si>
    <t>Коткино</t>
  </si>
  <si>
    <t>Нарьян-Мар</t>
  </si>
  <si>
    <t>Ходовариха</t>
  </si>
  <si>
    <t>Хоседа-Хард</t>
  </si>
  <si>
    <t>Арзамас</t>
  </si>
  <si>
    <t>Выкса</t>
  </si>
  <si>
    <t>Нижний Новгород</t>
  </si>
  <si>
    <t>Боровичи</t>
  </si>
  <si>
    <t>Великий Новгород</t>
  </si>
  <si>
    <t>Барабинск</t>
  </si>
  <si>
    <t>Болотное</t>
  </si>
  <si>
    <t>Карасук</t>
  </si>
  <si>
    <t>Кочки</t>
  </si>
  <si>
    <t>Купино</t>
  </si>
  <si>
    <t>Кыштовка</t>
  </si>
  <si>
    <t>Новосибирск</t>
  </si>
  <si>
    <t>Татарск</t>
  </si>
  <si>
    <t>Чулым</t>
  </si>
  <si>
    <t>Исиль-Куль</t>
  </si>
  <si>
    <t>Омск</t>
  </si>
  <si>
    <t>Тара</t>
  </si>
  <si>
    <t>Черлак</t>
  </si>
  <si>
    <t>Кувандык</t>
  </si>
  <si>
    <t>Оренбург</t>
  </si>
  <si>
    <t>Сорочинск</t>
  </si>
  <si>
    <t>Орел</t>
  </si>
  <si>
    <t>Земетчино</t>
  </si>
  <si>
    <t>Пенза</t>
  </si>
  <si>
    <t>Бисер</t>
  </si>
  <si>
    <t>Ножовка</t>
  </si>
  <si>
    <t>Пермь</t>
  </si>
  <si>
    <t>Чердынь</t>
  </si>
  <si>
    <t>Агзу</t>
  </si>
  <si>
    <t>Анучино</t>
  </si>
  <si>
    <t>Астраханка</t>
  </si>
  <si>
    <t>Богополь</t>
  </si>
  <si>
    <t>Владивосток</t>
  </si>
  <si>
    <t>Дальнереченск</t>
  </si>
  <si>
    <t>Кировский</t>
  </si>
  <si>
    <t>Красный Яр</t>
  </si>
  <si>
    <t>Маргаритово</t>
  </si>
  <si>
    <t>Мельничное</t>
  </si>
  <si>
    <t>Партизанск</t>
  </si>
  <si>
    <t>Посьет</t>
  </si>
  <si>
    <t>Преображение</t>
  </si>
  <si>
    <t>Рудная Пристань</t>
  </si>
  <si>
    <t>Сосуново</t>
  </si>
  <si>
    <t>Чугуевка</t>
  </si>
  <si>
    <t>Великие Луки</t>
  </si>
  <si>
    <t>Псков</t>
  </si>
  <si>
    <t>Гигант</t>
  </si>
  <si>
    <t>Миллерово</t>
  </si>
  <si>
    <t>Ростов-на-Дону</t>
  </si>
  <si>
    <t>Таганрог</t>
  </si>
  <si>
    <t>Рязань</t>
  </si>
  <si>
    <t>Самара</t>
  </si>
  <si>
    <t>Александров Гай</t>
  </si>
  <si>
    <t>Балашов</t>
  </si>
  <si>
    <t>Саратов</t>
  </si>
  <si>
    <t>Республика Саха (Якутия)</t>
  </si>
  <si>
    <t>Алдан</t>
  </si>
  <si>
    <t>Амга</t>
  </si>
  <si>
    <t>Батамай</t>
  </si>
  <si>
    <t>Бердигястях</t>
  </si>
  <si>
    <t>Буяга</t>
  </si>
  <si>
    <t>Верхоянск</t>
  </si>
  <si>
    <t>Вилюйск</t>
  </si>
  <si>
    <t>Витим</t>
  </si>
  <si>
    <t>Джалинда</t>
  </si>
  <si>
    <t>Джарджан</t>
  </si>
  <si>
    <t>Джикимда</t>
  </si>
  <si>
    <t>Жиганск</t>
  </si>
  <si>
    <t>Зырянка</t>
  </si>
  <si>
    <t>Исить</t>
  </si>
  <si>
    <t>Иэма</t>
  </si>
  <si>
    <t>Крест-Хальджай</t>
  </si>
  <si>
    <t>Кюсюр</t>
  </si>
  <si>
    <t>Ленск</t>
  </si>
  <si>
    <t>Мирный</t>
  </si>
  <si>
    <t>Нагорный</t>
  </si>
  <si>
    <t>Нера</t>
  </si>
  <si>
    <t>Нюрба</t>
  </si>
  <si>
    <t>Оймякон</t>
  </si>
  <si>
    <t>Олекминск</t>
  </si>
  <si>
    <t>Оленек</t>
  </si>
  <si>
    <t>Охотский Перевоз</t>
  </si>
  <si>
    <t>Сангар</t>
  </si>
  <si>
    <t>Саскылах</t>
  </si>
  <si>
    <t>Среднеколымск</t>
  </si>
  <si>
    <t>Сунтар</t>
  </si>
  <si>
    <t>Сухана</t>
  </si>
  <si>
    <t>Токо</t>
  </si>
  <si>
    <t>Томмот</t>
  </si>
  <si>
    <t>Томпо</t>
  </si>
  <si>
    <t>Туой-Хая</t>
  </si>
  <si>
    <t>Тяня</t>
  </si>
  <si>
    <t>Усть-Мая</t>
  </si>
  <si>
    <t>Усть-Миль</t>
  </si>
  <si>
    <t>Усть-Мома</t>
  </si>
  <si>
    <t>Чульман</t>
  </si>
  <si>
    <t>Чурапча</t>
  </si>
  <si>
    <t>Шелагонцы</t>
  </si>
  <si>
    <t>Эйк</t>
  </si>
  <si>
    <t>Якутск</t>
  </si>
  <si>
    <t>Александровск-Сахалинский</t>
  </si>
  <si>
    <t>Долинск</t>
  </si>
  <si>
    <t>Корсаков</t>
  </si>
  <si>
    <t>Курильск</t>
  </si>
  <si>
    <t>Макаров</t>
  </si>
  <si>
    <t>Невельск</t>
  </si>
  <si>
    <t>Ноглики</t>
  </si>
  <si>
    <t>Оха</t>
  </si>
  <si>
    <t>Погиби</t>
  </si>
  <si>
    <t>Поронайск</t>
  </si>
  <si>
    <t>Холмск</t>
  </si>
  <si>
    <t>Южно-Курильск</t>
  </si>
  <si>
    <t>Южно-Сахалинск</t>
  </si>
  <si>
    <t>Верхотурье</t>
  </si>
  <si>
    <t>Екатеринбург</t>
  </si>
  <si>
    <t>Ивдель</t>
  </si>
  <si>
    <t>Туринск</t>
  </si>
  <si>
    <t>Шамары</t>
  </si>
  <si>
    <t>Республика Северная Осетия - Алания</t>
  </si>
  <si>
    <t>Владикавказ</t>
  </si>
  <si>
    <t>Вязьма</t>
  </si>
  <si>
    <t>Смоленск</t>
  </si>
  <si>
    <t>Арзгир</t>
  </si>
  <si>
    <t>Кисловодск</t>
  </si>
  <si>
    <t>Минеральные Воды</t>
  </si>
  <si>
    <t>Невинномысск</t>
  </si>
  <si>
    <t>Ставрополь</t>
  </si>
  <si>
    <t>Тамбов</t>
  </si>
  <si>
    <t>Республика Татарстан (Татарстан)</t>
  </si>
  <si>
    <t>Бугульма</t>
  </si>
  <si>
    <t>Елабуга</t>
  </si>
  <si>
    <t>Казань</t>
  </si>
  <si>
    <t>Бежецк</t>
  </si>
  <si>
    <t>Старица</t>
  </si>
  <si>
    <t>Тверь</t>
  </si>
  <si>
    <t>Александровское</t>
  </si>
  <si>
    <t>Колпашево</t>
  </si>
  <si>
    <t>Средний Васюган</t>
  </si>
  <si>
    <t>Томск</t>
  </si>
  <si>
    <t>Усть-Озерное</t>
  </si>
  <si>
    <t>Тула</t>
  </si>
  <si>
    <t>Кызыл</t>
  </si>
  <si>
    <t>Демьянское</t>
  </si>
  <si>
    <t>Тобольск</t>
  </si>
  <si>
    <t>Тюмень</t>
  </si>
  <si>
    <t>Глазов</t>
  </si>
  <si>
    <t>Ижевск</t>
  </si>
  <si>
    <t>Сарапул</t>
  </si>
  <si>
    <t>Сурское</t>
  </si>
  <si>
    <t>Ульяновск</t>
  </si>
  <si>
    <t>Аян</t>
  </si>
  <si>
    <t>Байдуков</t>
  </si>
  <si>
    <t>Бикин</t>
  </si>
  <si>
    <t>Вяземский</t>
  </si>
  <si>
    <t>Гвасюги</t>
  </si>
  <si>
    <t>Джаорэ</t>
  </si>
  <si>
    <t>Им. Полины Осипенко</t>
  </si>
  <si>
    <t>Комсомольск-на-Амуре</t>
  </si>
  <si>
    <t>Нижнетамбовское</t>
  </si>
  <si>
    <t>Николаевск-на-Амуре</t>
  </si>
  <si>
    <t>Охотск</t>
  </si>
  <si>
    <t>Советская Гавань</t>
  </si>
  <si>
    <t>Софийский Прииск</t>
  </si>
  <si>
    <t>Троицкое</t>
  </si>
  <si>
    <t>Хабаровск</t>
  </si>
  <si>
    <t>Чумикан</t>
  </si>
  <si>
    <t>Абакан</t>
  </si>
  <si>
    <t>Шира</t>
  </si>
  <si>
    <t>Ханты-Мансийский автономный округ - Югра</t>
  </si>
  <si>
    <t>Березово</t>
  </si>
  <si>
    <t>Кондинское</t>
  </si>
  <si>
    <t>Леуши</t>
  </si>
  <si>
    <t>Октябрьское</t>
  </si>
  <si>
    <t>Сосьва</t>
  </si>
  <si>
    <t>Сургут</t>
  </si>
  <si>
    <t>Угут</t>
  </si>
  <si>
    <t>Ханты-Мансийск</t>
  </si>
  <si>
    <t>Верхнеуральск</t>
  </si>
  <si>
    <t>Нязепетровск</t>
  </si>
  <si>
    <t>Челябинск</t>
  </si>
  <si>
    <t>Грозный</t>
  </si>
  <si>
    <t>Чувашская Республика - Чувашия</t>
  </si>
  <si>
    <t>Порецкое</t>
  </si>
  <si>
    <t>Чебоксары</t>
  </si>
  <si>
    <t>Анадырь</t>
  </si>
  <si>
    <t>Марково</t>
  </si>
  <si>
    <t>Омолон</t>
  </si>
  <si>
    <t>Островное</t>
  </si>
  <si>
    <t>Усть-Олой</t>
  </si>
  <si>
    <t>Эньмувеем</t>
  </si>
  <si>
    <t>Марресаля</t>
  </si>
  <si>
    <t>Надым</t>
  </si>
  <si>
    <t>Салехард</t>
  </si>
  <si>
    <t>Тарко-Сале</t>
  </si>
  <si>
    <t>Уренгой</t>
  </si>
  <si>
    <t>Ярославская область</t>
  </si>
  <si>
    <t>Ярославль</t>
  </si>
  <si>
    <t>Фактическая надежность</t>
  </si>
  <si>
    <t>Перспективная надежность</t>
  </si>
  <si>
    <t>Надземная</t>
  </si>
  <si>
    <t>Подземная канальная или подвальная</t>
  </si>
  <si>
    <t>Ед. изм.</t>
  </si>
  <si>
    <t>Протяженность участка в ОДНОТРУБНОМ исчислении</t>
  </si>
  <si>
    <t>Диаметр участка</t>
  </si>
  <si>
    <t>Тип прокладки участка</t>
  </si>
  <si>
    <t>Год ввода участка в эксплуатацию</t>
  </si>
  <si>
    <t>Название конца участка</t>
  </si>
  <si>
    <t>Название начала участка</t>
  </si>
  <si>
    <t>Наименование системы теплоснабжения</t>
  </si>
  <si>
    <t>B0197</t>
  </si>
  <si>
    <t>B0196</t>
  </si>
  <si>
    <t>Список</t>
  </si>
  <si>
    <t>B0193</t>
  </si>
  <si>
    <t>B0191</t>
  </si>
  <si>
    <t>B0190</t>
  </si>
  <si>
    <t>B0001</t>
  </si>
  <si>
    <t>Марк.</t>
  </si>
  <si>
    <t>0-10000</t>
  </si>
  <si>
    <t>0-1000</t>
  </si>
  <si>
    <t>Огр.</t>
  </si>
  <si>
    <t>Участки тепловых сетей (подробная экспликация)</t>
  </si>
  <si>
    <t>ДЛЯ РСО</t>
  </si>
  <si>
    <t>1 МВт</t>
  </si>
  <si>
    <t>Модернизация</t>
  </si>
  <si>
    <t xml:space="preserve"> т. руб</t>
  </si>
  <si>
    <t xml:space="preserve">Перевод на альтернативное отопление (электроотопление)  квартир в многоквартирных жилых домах котельной </t>
  </si>
  <si>
    <t xml:space="preserve">т. руб </t>
  </si>
  <si>
    <t xml:space="preserve">км </t>
  </si>
  <si>
    <t xml:space="preserve">Проведение инвентаризации тепловых сетей для </t>
  </si>
  <si>
    <t>Т. р</t>
  </si>
  <si>
    <t>кол-во котельных</t>
  </si>
  <si>
    <t xml:space="preserve">Разработка программы энергосбережения для </t>
  </si>
  <si>
    <t>Утверждение нормативов технологических потерь тепловой энергии и теплоносителя при транспортировке для РСО №</t>
  </si>
  <si>
    <t xml:space="preserve">Утверждение норм нормативов запасов основного/резервного топлива источников тепловой энергии для РСО </t>
  </si>
  <si>
    <t xml:space="preserve">Утверждение нормативов удельного расхода топлива для организации и источников тепловой для РСО </t>
  </si>
  <si>
    <t>кВт</t>
  </si>
  <si>
    <t xml:space="preserve">Установка резервного дизель-генератора для повышения надежности системы теплоснабжения газовой котельной  мощностью МВт </t>
  </si>
  <si>
    <t xml:space="preserve"> м3/ч</t>
  </si>
  <si>
    <t xml:space="preserve">Установка резервных баков-аккумуляторов для повышения надежности системы теплоснабжения газовой котельной  мощностью </t>
  </si>
  <si>
    <t>тверд т. руб</t>
  </si>
  <si>
    <t xml:space="preserve">ггаз т. руб </t>
  </si>
  <si>
    <t>Мвт</t>
  </si>
  <si>
    <t>Замена котла Марс 1,5МВт для котельной на новый (аналогичный)</t>
  </si>
  <si>
    <t>т. руб</t>
  </si>
  <si>
    <t xml:space="preserve">Составление режимных карт оборудования </t>
  </si>
  <si>
    <t>30</t>
  </si>
  <si>
    <t>т. р</t>
  </si>
  <si>
    <t>Поверка прибора учета тепловой энергии для котельной</t>
  </si>
  <si>
    <t>Гкал/час</t>
  </si>
  <si>
    <t xml:space="preserve">Поверка прибора учета тепловой энергии для котельной </t>
  </si>
  <si>
    <t>Номинальный расход м3/ч</t>
  </si>
  <si>
    <t>Установка прибора учёта тепловой энергии для котельной Апап, Установка прибора учета Теловой энергии на ЦТП, Установка общедомовых приборов учета МКД</t>
  </si>
  <si>
    <t>19-03-001-06</t>
  </si>
  <si>
    <t>19-03-001-05</t>
  </si>
  <si>
    <t>19-03-001-04</t>
  </si>
  <si>
    <t>19-03-001-03</t>
  </si>
  <si>
    <t>19-03-001-02</t>
  </si>
  <si>
    <t>19-03-001-01</t>
  </si>
  <si>
    <t>т. р за 1 мЗ/час</t>
  </si>
  <si>
    <t>мЗ/час</t>
  </si>
  <si>
    <t>Код показателя</t>
  </si>
  <si>
    <t xml:space="preserve">Заменить  насос на насосной станции  </t>
  </si>
  <si>
    <t>Мощность подкл. двиг. кВт</t>
  </si>
  <si>
    <t xml:space="preserve">Установка частотного регулирования приводов насоса </t>
  </si>
  <si>
    <t xml:space="preserve">Т.р </t>
  </si>
  <si>
    <t>м³/ч</t>
  </si>
  <si>
    <t>Заменить  насос для котельной; замена насосного оборудования ЦТП</t>
  </si>
  <si>
    <t>т. Р</t>
  </si>
  <si>
    <t>Производительность скважины, м3</t>
  </si>
  <si>
    <t>Организация резервного водоснабжения</t>
  </si>
  <si>
    <t>СТОИМОСТЬ, т. РУБ.</t>
  </si>
  <si>
    <t xml:space="preserve">ПРОИЗ-ОСТЬ, М3/Ч	</t>
  </si>
  <si>
    <t>Установка системы водоподготовки для котельной</t>
  </si>
  <si>
    <t>т. Руб</t>
  </si>
  <si>
    <t>М2</t>
  </si>
  <si>
    <t>Капитальный ремонт здания котельной</t>
  </si>
  <si>
    <t>100000+</t>
  </si>
  <si>
    <t>100+</t>
  </si>
  <si>
    <t xml:space="preserve">т. Руб </t>
  </si>
  <si>
    <t>Замена теплообменного оборудования котельной; Замена теплообменного оборудования цтп</t>
  </si>
  <si>
    <t>Вывод из эксплуатации котельной</t>
  </si>
  <si>
    <t>19-02-002-05</t>
  </si>
  <si>
    <t>19-02-002-04</t>
  </si>
  <si>
    <t>19-02-002-03</t>
  </si>
  <si>
    <t>19-02-002-02</t>
  </si>
  <si>
    <t>19-02-002-01</t>
  </si>
  <si>
    <t>тыс. Руб за 1 Мвт</t>
  </si>
  <si>
    <t>МВт</t>
  </si>
  <si>
    <t>Индивидуальные тепловые пункты</t>
  </si>
  <si>
    <t>19-03-002-06</t>
  </si>
  <si>
    <t>19-03-002-05</t>
  </si>
  <si>
    <t>19-03-002-04</t>
  </si>
  <si>
    <t>19-03-002-03</t>
  </si>
  <si>
    <t>19-03-002-02</t>
  </si>
  <si>
    <t>19-03-002-01</t>
  </si>
  <si>
    <t>тыс. руб за 1 м3/час</t>
  </si>
  <si>
    <t>м3/час</t>
  </si>
  <si>
    <t>Насосные станции второго подъема</t>
  </si>
  <si>
    <t>Дерново-подзолистые преимущественно мелко- и неглубокоподзолистые</t>
  </si>
  <si>
    <t>Пойменные кислые</t>
  </si>
  <si>
    <t>Горные примитивные</t>
  </si>
  <si>
    <t>Серые лесные</t>
  </si>
  <si>
    <t>Черноземы южные и обыкновенные мицелярно-карбонатные (черноземы глубокие карбонатные)</t>
  </si>
  <si>
    <t>тыс. руб за м3/час</t>
  </si>
  <si>
    <t>Подзолы иллювиально-железистые (подзолы иллювиально-малогумусовые)</t>
  </si>
  <si>
    <t>Насосные станции первого подъёма</t>
  </si>
  <si>
    <t>Подзолы иллювиально-железистые и иллювиально-гумусовые без разделения (подзолы иллювиально-мало- и многогумусовые)</t>
  </si>
  <si>
    <t>16 МВт</t>
  </si>
  <si>
    <t>19-02-003-02</t>
  </si>
  <si>
    <t>Черноземы выщелоченные</t>
  </si>
  <si>
    <t>11,96 МВт</t>
  </si>
  <si>
    <t>19-02-003-01</t>
  </si>
  <si>
    <t>тыс. руб за 1 Мвт</t>
  </si>
  <si>
    <t>Наименование показателя</t>
  </si>
  <si>
    <t>Дерново-подзолисто-глеевые со вторым гумусовым горизонтом</t>
  </si>
  <si>
    <t>Центральные тепловые пункты</t>
  </si>
  <si>
    <t>19-02-001-12</t>
  </si>
  <si>
    <t>19-02-001-11</t>
  </si>
  <si>
    <t>19-02-001-10</t>
  </si>
  <si>
    <t>Лугово-черноземные</t>
  </si>
  <si>
    <t>19-02-001-09</t>
  </si>
  <si>
    <t>19-02-001-08</t>
  </si>
  <si>
    <t>19-02-001-07</t>
  </si>
  <si>
    <t>Дерново-подзолистые преимущественно неглубокоподзолистые</t>
  </si>
  <si>
    <t>Отдельно стоящие котельные на газообразном топливе, теплопроизводительностью:</t>
  </si>
  <si>
    <t>Буро-таежные иллювиально-гумусовые (буроземы грубогумусовые иллювиально-гумусовые)</t>
  </si>
  <si>
    <t>19-02-001-06</t>
  </si>
  <si>
    <t>Черноземы обыкновенные</t>
  </si>
  <si>
    <t>19-02-001-05</t>
  </si>
  <si>
    <t>19-02-001-04</t>
  </si>
  <si>
    <t>Черноземы оподзоленные</t>
  </si>
  <si>
    <t>19-02-001-03</t>
  </si>
  <si>
    <t>Черноземы южные</t>
  </si>
  <si>
    <t>19-02-001-02</t>
  </si>
  <si>
    <t>Буро-таежные (буроземы грубогумусовые)</t>
  </si>
  <si>
    <t>19-02-001-01</t>
  </si>
  <si>
    <t>Дерново-таежные насыщенные (дерново-буроземные слабоненасыщенные и насыщенные)</t>
  </si>
  <si>
    <t>Котельные блочно-модульные на газообразном топливе, теплопроизводительностью:</t>
  </si>
  <si>
    <t>тыс.руб. за 1 МВт</t>
  </si>
  <si>
    <t>Измеритель:</t>
  </si>
  <si>
    <t>Горно-луговые дерновые</t>
  </si>
  <si>
    <t>Строительство котельной</t>
  </si>
  <si>
    <t>Дерново-карбонатные (включая выщелоченные и оподзоленные)</t>
  </si>
  <si>
    <t>т. рублей</t>
  </si>
  <si>
    <t>диаметры, мм</t>
  </si>
  <si>
    <t>Замена запорно-регулирующей арматуры</t>
  </si>
  <si>
    <t>Торфяно- и торфянисто-подзолисто-глеевые</t>
  </si>
  <si>
    <t>...</t>
  </si>
  <si>
    <t xml:space="preserve">20 процентов от строительства </t>
  </si>
  <si>
    <t>Капитальный ремонт существующей сети</t>
  </si>
  <si>
    <t>Бурые солонцеватые и солонцы</t>
  </si>
  <si>
    <t>Горно-луговые дерново-торфянистые</t>
  </si>
  <si>
    <t>Горные лесные черноземовидные</t>
  </si>
  <si>
    <t>Черноземы слитые</t>
  </si>
  <si>
    <t>Бурые лесные слабоненасыщенные оподзоленные (буроземы слабоненасыщенные оподзоленные)</t>
  </si>
  <si>
    <t>Дерново-подзолистые преимущественно глубокоподзолистые</t>
  </si>
  <si>
    <t>30+</t>
  </si>
  <si>
    <t>Нет</t>
  </si>
  <si>
    <t>мало</t>
  </si>
  <si>
    <t xml:space="preserve">Установка частотного регулирования приводов насоса для Насосной станции </t>
  </si>
  <si>
    <t>Лугово-черноземные солонцеватые и солончаковатые</t>
  </si>
  <si>
    <t>Проведение инвентаризации тепловых сетей для РСО</t>
  </si>
  <si>
    <t>много</t>
  </si>
  <si>
    <t>Да</t>
  </si>
  <si>
    <t xml:space="preserve">Строительство тепловых сетей подземной бесканальной прокладки котельной </t>
  </si>
  <si>
    <t>Перевод объектов с отрутой системы теплоснабжения на закрытую</t>
  </si>
  <si>
    <t>Дерново-подзолистые иллювиально-железистые</t>
  </si>
  <si>
    <t>Разработка программы энергосбережения для РСО №</t>
  </si>
  <si>
    <t>т.Р за 1 м</t>
  </si>
  <si>
    <t>Диаметр, мм</t>
  </si>
  <si>
    <t>Тундровые глеевые торфянистые и торфяные, торфянисто и торфяно-глеевые болотные и почвы пятен</t>
  </si>
  <si>
    <t>Утверждение нормативов технологических потерь тепловой энергии и теплоносителя при транспортировке для РСО</t>
  </si>
  <si>
    <t>Подзолы иллювиально-гумусовые (подзолы иллювиально-многогумусовые)</t>
  </si>
  <si>
    <t>Утверждение норм нормативов запасов основного/резервного топлива источников тепловой энергии для РСО</t>
  </si>
  <si>
    <t>Московская область, г. Москва</t>
  </si>
  <si>
    <t>Актуализация схемы теплоснабжения ГО</t>
  </si>
  <si>
    <t>Копка траншеи, руб./п. км.</t>
  </si>
  <si>
    <t>Установка резервных баков-аккумуляторов для повышения надежности системы теплоснабжения газовой котельной</t>
  </si>
  <si>
    <t xml:space="preserve">подземной канальной прокладки </t>
  </si>
  <si>
    <t xml:space="preserve">подземной бесканальной прокладки </t>
  </si>
  <si>
    <t xml:space="preserve">надземной прокладки </t>
  </si>
  <si>
    <t>Установка резервного дизель-генератора для повышения надежности системы теплоснабжения газовой котельной Апап</t>
  </si>
  <si>
    <t>Замена тепловой изоляции трубопровода котельной</t>
  </si>
  <si>
    <t>Подзолы глеевые торфянистые и торфяные, преимущественно иллювиально-гумусовые</t>
  </si>
  <si>
    <t>Ленинградская область, г. Санкт-Петербург</t>
  </si>
  <si>
    <t>Модернизация котельной с заменой котельного оборудования с учетом перехода на новый вид топлива</t>
  </si>
  <si>
    <t>13-07-001-07</t>
  </si>
  <si>
    <t>Черноземы типичные</t>
  </si>
  <si>
    <t>Составление режимных карт оборудования для РСО</t>
  </si>
  <si>
    <t>13-07-001-06</t>
  </si>
  <si>
    <t>Замена теплообменного оборудования котельной на новый (аналогичный)</t>
  </si>
  <si>
    <t>13-07-001-05</t>
  </si>
  <si>
    <t>Таежные торфянисто-перегнойные высокогумусные неоглеенные</t>
  </si>
  <si>
    <t>Установка общедомовых приборов учета МКД в соответствии с 261 ФЗ  для МУП</t>
  </si>
  <si>
    <t>15+</t>
  </si>
  <si>
    <t>13-07-001-04</t>
  </si>
  <si>
    <t xml:space="preserve">Заменить  насос  для котельной </t>
  </si>
  <si>
    <t>13-07-001-03</t>
  </si>
  <si>
    <t>Реконструкция существующей сети ГВС</t>
  </si>
  <si>
    <t>13-07-001-02</t>
  </si>
  <si>
    <t>Установка прибора учета Теловой энергии на ЦТП</t>
  </si>
  <si>
    <t>13-07-001-01</t>
  </si>
  <si>
    <t xml:space="preserve">Замена теплообменного оборудования цтп  </t>
  </si>
  <si>
    <t>тыс. руб. . за 1 м</t>
  </si>
  <si>
    <t xml:space="preserve">Замена насосного оборудования ЦТП </t>
  </si>
  <si>
    <t>13-02-001-09</t>
  </si>
  <si>
    <t>Подбуры сухоторфянистые</t>
  </si>
  <si>
    <t>Замена запорно-регулирующей арматуры МУП ГОРОД</t>
  </si>
  <si>
    <t>13-02-001-08</t>
  </si>
  <si>
    <t>13-02-001-07</t>
  </si>
  <si>
    <t>Дерново-подзолистые (без разделения)</t>
  </si>
  <si>
    <t>Ежегодная замена ветхих тепловых сетей систем теплоснабжения ГО</t>
  </si>
  <si>
    <t>13-02-001-06</t>
  </si>
  <si>
    <t xml:space="preserve">Замена тепловых сетей в зоне ненормативной надежности котельной </t>
  </si>
  <si>
    <t>13-02-001-05</t>
  </si>
  <si>
    <t>13-02-001-04</t>
  </si>
  <si>
    <t>Установка частотного регулирования приводов насоса для котельной</t>
  </si>
  <si>
    <t>13-02-001-03</t>
  </si>
  <si>
    <t xml:space="preserve">Заменить насос на насосной станции </t>
  </si>
  <si>
    <t>13-02-001-02</t>
  </si>
  <si>
    <t>Бурые лесные слабоненасыщенные (буроземы слабоненасыщенные)</t>
  </si>
  <si>
    <t>Замена существующих тепловых сетей в связи с физизеским износом для котелной</t>
  </si>
  <si>
    <t>13-02-001-01</t>
  </si>
  <si>
    <t>Утверждение нормативов удельного расхода топлива для организации и источников тепловой для РСО</t>
  </si>
  <si>
    <t>Замена котла для котельной</t>
  </si>
  <si>
    <t>13-14-002-07</t>
  </si>
  <si>
    <t>Другое</t>
  </si>
  <si>
    <t xml:space="preserve">Перевод на индивидуальный источник тепловой энерги объектов котельной </t>
  </si>
  <si>
    <t>Значение</t>
  </si>
  <si>
    <t>Количество муниципальных образований, шт.</t>
  </si>
  <si>
    <t>Количество телпоснабжающих организаций, шт.</t>
  </si>
  <si>
    <t>Количество источников тепловой энергии, шт.</t>
  </si>
  <si>
    <t>Численность, чел.</t>
  </si>
  <si>
    <t>Суммарная мощность источников тепловой энергии, Гкал/ч</t>
  </si>
  <si>
    <t>13-14-002-06</t>
  </si>
  <si>
    <t>Дрова</t>
  </si>
  <si>
    <t>Установка прибора учёта тепловой энергии для котельной</t>
  </si>
  <si>
    <t>13-14-002-05</t>
  </si>
  <si>
    <t>Пеллеты, щепа</t>
  </si>
  <si>
    <t>Организация резервного водоснабжения для котельной</t>
  </si>
  <si>
    <t>13-14-002-04</t>
  </si>
  <si>
    <t>Мазут</t>
  </si>
  <si>
    <t>Количество телпоснабжающих организаций (самый важный), шт.</t>
  </si>
  <si>
    <t>13-14-002-03</t>
  </si>
  <si>
    <t>Пойменные луговые</t>
  </si>
  <si>
    <t>Дизельное топливо</t>
  </si>
  <si>
    <t xml:space="preserve">Капитальный ремонт здания котельной </t>
  </si>
  <si>
    <t>Суммарная мощность источников тепловой энергии, Гкал/ч (МВт)</t>
  </si>
  <si>
    <t>13-14-002-02</t>
  </si>
  <si>
    <t>Торфяно- и торфянисто-подзолисто-геолиеывые</t>
  </si>
  <si>
    <t>Природный газ</t>
  </si>
  <si>
    <t>13-14-002-01</t>
  </si>
  <si>
    <t>Подзолы</t>
  </si>
  <si>
    <t>Бурый уголь</t>
  </si>
  <si>
    <t>Строительство блочно-модульной газовой котельной</t>
  </si>
  <si>
    <t>Численность муниципалитета, чел.</t>
  </si>
  <si>
    <t>Черноземные выщелочные</t>
  </si>
  <si>
    <t>Каменный уголь</t>
  </si>
  <si>
    <t>МКД</t>
  </si>
  <si>
    <t xml:space="preserve">Экономия </t>
  </si>
  <si>
    <t>Деньги</t>
  </si>
  <si>
    <t xml:space="preserve">Новое строительство </t>
  </si>
  <si>
    <t>Мероприятие</t>
  </si>
  <si>
    <t>Итог</t>
  </si>
  <si>
    <t>Нужна элект. мод.?</t>
  </si>
  <si>
    <t>Нужен выезд ?</t>
  </si>
  <si>
    <t>СТОИМОСТЬ ЭЛЕКТРОННОГО МОДЕЛИРОВАНИЯ, руб</t>
  </si>
  <si>
    <t>СТОИМОСТЬ ВЫЕЗДА СПЕЦИАЛИСТА (считаем стоимость 2х авиабилетов + суточные 10к день) , руб</t>
  </si>
  <si>
    <t>СТОИМОСТЬ БЕЗ ЭЛЕКТРОННОГО МОДЕЛИРОВАНИЯ И ВЫЕЗДА СПЕЦИАЛИСТА, руб</t>
  </si>
  <si>
    <t>РАСЧЕТНЫЙ КОЭФФ.</t>
  </si>
  <si>
    <t>Округление</t>
  </si>
  <si>
    <t>ВВЕДИТЕ ЗНАЧЕНИЕ КРИТЕРИЯ</t>
  </si>
  <si>
    <t>КРИТЕРИЙ</t>
  </si>
  <si>
    <t xml:space="preserve">Строительство тепловых сетей; Замена существующих тепловых сетей </t>
  </si>
  <si>
    <t>Типы почвы по регионам</t>
  </si>
  <si>
    <t>Калорийность типового топлива, ккал/кг</t>
  </si>
  <si>
    <t>Информация для выбора финансирования</t>
  </si>
  <si>
    <t>Значения для расчета стоимости СТС</t>
  </si>
  <si>
    <t>Стоимость мероприятий</t>
  </si>
  <si>
    <t>Котельная «Школьная» с. Верякуши</t>
  </si>
  <si>
    <t>УТ1</t>
  </si>
  <si>
    <t xml:space="preserve">ул. Советская, 32 </t>
  </si>
  <si>
    <t>УТ2</t>
  </si>
  <si>
    <t>ул. Советская, 31</t>
  </si>
  <si>
    <t>ул. Советская, 33</t>
  </si>
  <si>
    <t xml:space="preserve">ул. Колхозная, 4 </t>
  </si>
  <si>
    <t>Котельная «ДК» с. Ореховец</t>
  </si>
  <si>
    <t xml:space="preserve">ул. Шоссейная, 31 </t>
  </si>
  <si>
    <t xml:space="preserve">Котельная «Школьная» с. Елизарьево </t>
  </si>
  <si>
    <t xml:space="preserve">ул. Прокеева, 2А </t>
  </si>
  <si>
    <t xml:space="preserve">ул. Прокеева, 3А </t>
  </si>
  <si>
    <t>Котельная «Администрация» с. Елизарьево</t>
  </si>
  <si>
    <t xml:space="preserve">ул. Молодежная, 1А </t>
  </si>
  <si>
    <t xml:space="preserve">Котельная «ДК» с. Елизарьево </t>
  </si>
  <si>
    <t xml:space="preserve">ул. 9 Мая, 34А </t>
  </si>
  <si>
    <t>Котельная Дивеевского территориального отдела в с. Елизарьево</t>
  </si>
  <si>
    <t xml:space="preserve">ул. 9 Мая, 35А </t>
  </si>
  <si>
    <t xml:space="preserve">Котельная «Школьная» с. Глухово </t>
  </si>
  <si>
    <t>ТК1</t>
  </si>
  <si>
    <t>ул. Школьная, 5А</t>
  </si>
  <si>
    <t>ул. Школьная, 5</t>
  </si>
  <si>
    <t>Котельная «Больница» с. Глухово</t>
  </si>
  <si>
    <t xml:space="preserve">ул. Почтовая, 3А </t>
  </si>
  <si>
    <t>Котельная Северного территориального отдела в с. Глухово</t>
  </si>
  <si>
    <t xml:space="preserve">УТ1 </t>
  </si>
  <si>
    <t xml:space="preserve">ГрОт-Почтовая, 73А </t>
  </si>
  <si>
    <t xml:space="preserve">ул. Почтовая, 73А </t>
  </si>
  <si>
    <t>ул. Почтовая, 69А</t>
  </si>
  <si>
    <t xml:space="preserve">Котельная «Школьная» с. Суворово </t>
  </si>
  <si>
    <t xml:space="preserve">ул. Парковая, 71А </t>
  </si>
  <si>
    <t>Котельная с. Суворово</t>
  </si>
  <si>
    <t xml:space="preserve">ул. Молодежная, 8А </t>
  </si>
  <si>
    <t>ул. Молодежная, 8</t>
  </si>
  <si>
    <t>Котельная «Школьная» с. Ивановское</t>
  </si>
  <si>
    <t xml:space="preserve">ул. Ситнова, 14А </t>
  </si>
  <si>
    <t xml:space="preserve">ГрОт-Ситнова, 14А </t>
  </si>
  <si>
    <t xml:space="preserve">ул. Ситнова, 20А </t>
  </si>
  <si>
    <t xml:space="preserve">Котельная Северного территориального отдела в с. Ивановское </t>
  </si>
  <si>
    <t>ул. Микрорайон, 9А</t>
  </si>
  <si>
    <t>Котельная «ДК» с. Ивановское</t>
  </si>
  <si>
    <t xml:space="preserve">ул. Ивановой, 26В </t>
  </si>
  <si>
    <t xml:space="preserve">Котельная «ДК» с. Смирново </t>
  </si>
  <si>
    <t xml:space="preserve">ул. Культурная, 31 </t>
  </si>
  <si>
    <t>Котельная «Школьная» с. Конново</t>
  </si>
  <si>
    <t xml:space="preserve">ул. Молодежная, 7Б </t>
  </si>
  <si>
    <t>Котельная «ФАП» с. Стуклово</t>
  </si>
  <si>
    <t xml:space="preserve">ул. Пушкова, 2А </t>
  </si>
  <si>
    <t>Котельная «ДК» с. Стуклово</t>
  </si>
  <si>
    <t xml:space="preserve">ул. Молодежная, 5 </t>
  </si>
  <si>
    <t xml:space="preserve">Котельная «Школьная» с. Б. Череватово </t>
  </si>
  <si>
    <t xml:space="preserve">ул. Солнечная, 10 </t>
  </si>
  <si>
    <t xml:space="preserve">Котельная «ДК» с. Б. Череватово </t>
  </si>
  <si>
    <t>ул. Солнечная, 9</t>
  </si>
  <si>
    <t>ул. Центральная, 109</t>
  </si>
  <si>
    <t>Котельная Дивеевского территориального отдела в с. Б. Череватово</t>
  </si>
  <si>
    <t xml:space="preserve">ул. Центральная, 110 </t>
  </si>
  <si>
    <t xml:space="preserve">Котельная «Детский сад» с. Дивеево </t>
  </si>
  <si>
    <t xml:space="preserve">ул. Труда, 47 </t>
  </si>
  <si>
    <t>Котельная «Автобусный» с. Дивеево</t>
  </si>
  <si>
    <t xml:space="preserve">ул. Чкалова, 9 </t>
  </si>
  <si>
    <t xml:space="preserve">Котельная Дивеевского территориального отдела в с. Дивеево </t>
  </si>
  <si>
    <t>ул. Арзамасская, 31</t>
  </si>
  <si>
    <t xml:space="preserve">Котельная №2 с. Дивеево </t>
  </si>
  <si>
    <t>УТ4</t>
  </si>
  <si>
    <t>УТ5</t>
  </si>
  <si>
    <t>УТ8</t>
  </si>
  <si>
    <t>ТК15</t>
  </si>
  <si>
    <t>УТ3</t>
  </si>
  <si>
    <t>ТК2</t>
  </si>
  <si>
    <t>ТК6</t>
  </si>
  <si>
    <t>УТ10</t>
  </si>
  <si>
    <t>УТ11</t>
  </si>
  <si>
    <t xml:space="preserve">ул. Октябрьская, 16 </t>
  </si>
  <si>
    <t>ТК12</t>
  </si>
  <si>
    <t>ТК13</t>
  </si>
  <si>
    <t>ТК14</t>
  </si>
  <si>
    <t>Котельная №1 с. Дивеево</t>
  </si>
  <si>
    <t>Т3</t>
  </si>
  <si>
    <t>Т4</t>
  </si>
  <si>
    <t>Т2</t>
  </si>
  <si>
    <t>Т1</t>
  </si>
  <si>
    <t>Т61</t>
  </si>
  <si>
    <t>Т62</t>
  </si>
  <si>
    <t>Т59</t>
  </si>
  <si>
    <t>Т60</t>
  </si>
  <si>
    <t>Т5</t>
  </si>
  <si>
    <t>Т6</t>
  </si>
  <si>
    <t>Т9</t>
  </si>
  <si>
    <t>Т10</t>
  </si>
  <si>
    <t>Т11</t>
  </si>
  <si>
    <t>Т23</t>
  </si>
  <si>
    <t>Т24</t>
  </si>
  <si>
    <t>Т8</t>
  </si>
  <si>
    <t>Т7</t>
  </si>
  <si>
    <t>Т63</t>
  </si>
  <si>
    <t>ТК4</t>
  </si>
  <si>
    <t>ТК5</t>
  </si>
  <si>
    <t>ТК9</t>
  </si>
  <si>
    <t>ТК10</t>
  </si>
  <si>
    <t>Т12</t>
  </si>
  <si>
    <t>Т13</t>
  </si>
  <si>
    <t>Т41</t>
  </si>
  <si>
    <t>Т51</t>
  </si>
  <si>
    <t>Т52</t>
  </si>
  <si>
    <t>ул. Южная, 15</t>
  </si>
  <si>
    <t>ТК11</t>
  </si>
  <si>
    <t>Т35.1</t>
  </si>
  <si>
    <t>Т35.2</t>
  </si>
  <si>
    <t>Т35.3</t>
  </si>
  <si>
    <t>Т36</t>
  </si>
  <si>
    <t xml:space="preserve">ул. Южная, 5А </t>
  </si>
  <si>
    <t>Т36А</t>
  </si>
  <si>
    <t>Т14</t>
  </si>
  <si>
    <t>Т70</t>
  </si>
  <si>
    <t>Т73</t>
  </si>
  <si>
    <t>Т74</t>
  </si>
  <si>
    <t>Т75</t>
  </si>
  <si>
    <t xml:space="preserve">ул. Космонавтов, 1А </t>
  </si>
  <si>
    <t>ТК8</t>
  </si>
  <si>
    <t>Т25</t>
  </si>
  <si>
    <t xml:space="preserve">ул. Южная, 15/2 </t>
  </si>
  <si>
    <t>ТК1-ГВС</t>
  </si>
  <si>
    <t>ТК2-ГВС</t>
  </si>
  <si>
    <t>Т68.2</t>
  </si>
  <si>
    <t>Т69</t>
  </si>
  <si>
    <t>Т66</t>
  </si>
  <si>
    <t>Т66.1</t>
  </si>
  <si>
    <t>Т66.2</t>
  </si>
  <si>
    <t>Т66.3</t>
  </si>
  <si>
    <t>Т66.4</t>
  </si>
  <si>
    <t>Т67</t>
  </si>
  <si>
    <t>Т67.1</t>
  </si>
  <si>
    <t>Т67.2</t>
  </si>
  <si>
    <t>Т67.3</t>
  </si>
  <si>
    <t>Т67.4</t>
  </si>
  <si>
    <t>Т67.5</t>
  </si>
  <si>
    <t>Т68</t>
  </si>
  <si>
    <t>Т68.1</t>
  </si>
  <si>
    <t>Т30</t>
  </si>
  <si>
    <t xml:space="preserve">Т67 </t>
  </si>
  <si>
    <t xml:space="preserve">Т67.2 </t>
  </si>
  <si>
    <t xml:space="preserve">Т67.4 </t>
  </si>
  <si>
    <t xml:space="preserve">Т68.2 </t>
  </si>
  <si>
    <t xml:space="preserve">Т42 </t>
  </si>
  <si>
    <t>Т42</t>
  </si>
  <si>
    <t xml:space="preserve">Т43 </t>
  </si>
  <si>
    <t>Т43</t>
  </si>
  <si>
    <t xml:space="preserve">Т45 </t>
  </si>
  <si>
    <t xml:space="preserve">ТК4-ГВС </t>
  </si>
  <si>
    <t>ТК4-ГВС</t>
  </si>
  <si>
    <t xml:space="preserve">ТК5-ГВС </t>
  </si>
  <si>
    <t>ТК5-ГВС</t>
  </si>
  <si>
    <t xml:space="preserve">ТК6-ГВС </t>
  </si>
  <si>
    <t xml:space="preserve">Т17 </t>
  </si>
  <si>
    <t>Т33</t>
  </si>
  <si>
    <t xml:space="preserve">Т33а </t>
  </si>
  <si>
    <t>Т33а</t>
  </si>
  <si>
    <t xml:space="preserve">ул. Мира, 6 </t>
  </si>
  <si>
    <t xml:space="preserve">ул. Южная, 1 </t>
  </si>
  <si>
    <t xml:space="preserve">ул. Южная, 3А </t>
  </si>
  <si>
    <t>Т36а</t>
  </si>
  <si>
    <t xml:space="preserve">ул. Южная, 9 </t>
  </si>
  <si>
    <t xml:space="preserve">ул. Южная, 5 </t>
  </si>
  <si>
    <t>Т16</t>
  </si>
  <si>
    <t xml:space="preserve">ул. Космонавтов, 1 </t>
  </si>
  <si>
    <t>Т17</t>
  </si>
  <si>
    <t xml:space="preserve">Т18 </t>
  </si>
  <si>
    <t xml:space="preserve">ул. Октябрьская, 47А </t>
  </si>
  <si>
    <t xml:space="preserve">Т71 </t>
  </si>
  <si>
    <t>Т71</t>
  </si>
  <si>
    <t xml:space="preserve">Т72 </t>
  </si>
  <si>
    <t>Т72</t>
  </si>
  <si>
    <t xml:space="preserve">ул. Космонавтов, 1Д </t>
  </si>
  <si>
    <t xml:space="preserve">ГрОт-Симанина, 9 </t>
  </si>
  <si>
    <t xml:space="preserve">ГрОт-Симанина, 7 </t>
  </si>
  <si>
    <t xml:space="preserve">Т33 </t>
  </si>
  <si>
    <t xml:space="preserve">ул. Южная, 4А </t>
  </si>
  <si>
    <t xml:space="preserve">Т16 </t>
  </si>
  <si>
    <t xml:space="preserve">ул. Южная, 15/3 </t>
  </si>
  <si>
    <t xml:space="preserve">ТК13 </t>
  </si>
  <si>
    <t xml:space="preserve">ул. Южная, 15/1 </t>
  </si>
  <si>
    <t xml:space="preserve">ул. Южная, 17 </t>
  </si>
  <si>
    <t xml:space="preserve">ТК3-ГВС </t>
  </si>
  <si>
    <t>ГрОт-Симанина, 7</t>
  </si>
  <si>
    <t xml:space="preserve">ГрОт-Симанина, 5 </t>
  </si>
  <si>
    <t xml:space="preserve">ТК8-ГВС </t>
  </si>
  <si>
    <t>ТК6-ГВС</t>
  </si>
  <si>
    <t xml:space="preserve">ГрОт-Симанина, 8 </t>
  </si>
  <si>
    <t xml:space="preserve">ул. Южная, 16Г/1 </t>
  </si>
  <si>
    <t xml:space="preserve">ул. Южная, 16Г/2 </t>
  </si>
  <si>
    <t>Т16а</t>
  </si>
  <si>
    <t>Т19</t>
  </si>
  <si>
    <t xml:space="preserve">ул. Октябрьская, 43 </t>
  </si>
  <si>
    <t xml:space="preserve">ул. Октябрьская, 41 </t>
  </si>
  <si>
    <t xml:space="preserve">Т19 </t>
  </si>
  <si>
    <t>Т32</t>
  </si>
  <si>
    <t xml:space="preserve">ул. Мира, 3 </t>
  </si>
  <si>
    <t>ГрОт-Мира, 1</t>
  </si>
  <si>
    <t xml:space="preserve">Т31 </t>
  </si>
  <si>
    <t xml:space="preserve">Т34 </t>
  </si>
  <si>
    <t xml:space="preserve">ул. Южная, 6А </t>
  </si>
  <si>
    <t xml:space="preserve">ул. Южная, 4Б </t>
  </si>
  <si>
    <t xml:space="preserve">ул. Южная, 4 </t>
  </si>
  <si>
    <t xml:space="preserve">ул. Октябрьская, 39 </t>
  </si>
  <si>
    <t xml:space="preserve">Т27 </t>
  </si>
  <si>
    <t>Т27</t>
  </si>
  <si>
    <t xml:space="preserve">ул. Октябрьская, 37 </t>
  </si>
  <si>
    <t xml:space="preserve">ул. Южная, 6 </t>
  </si>
  <si>
    <t>Т18</t>
  </si>
  <si>
    <t xml:space="preserve">ул. Октябрьская, 31 </t>
  </si>
  <si>
    <t xml:space="preserve">Т16а </t>
  </si>
  <si>
    <t xml:space="preserve">ул. Южная, 12 </t>
  </si>
  <si>
    <t xml:space="preserve">ул. Космонавтов, 1Г </t>
  </si>
  <si>
    <t xml:space="preserve">ул. Космонавтов, 1В </t>
  </si>
  <si>
    <t xml:space="preserve">ул. Комсомольская, 6 </t>
  </si>
  <si>
    <t xml:space="preserve">ул. Мира, 5 </t>
  </si>
  <si>
    <t>Т45</t>
  </si>
  <si>
    <t xml:space="preserve">ул. Мира, 10 </t>
  </si>
  <si>
    <t xml:space="preserve">ул. Южная, 16А </t>
  </si>
  <si>
    <t xml:space="preserve">ул. Южная, 16Б </t>
  </si>
  <si>
    <t xml:space="preserve">ул. Южная, 16 </t>
  </si>
  <si>
    <t xml:space="preserve">ул. Чкалова, 2 </t>
  </si>
  <si>
    <t xml:space="preserve">ТК3 </t>
  </si>
  <si>
    <t xml:space="preserve">ул. Симанина, 10 </t>
  </si>
  <si>
    <t>ТК3</t>
  </si>
  <si>
    <t xml:space="preserve">ул. Симанина, 11 </t>
  </si>
  <si>
    <t>ГрОт-Симанина, 9</t>
  </si>
  <si>
    <t xml:space="preserve">ул. Симанина, 13 </t>
  </si>
  <si>
    <t>ГрОт-Симанина, 5</t>
  </si>
  <si>
    <t xml:space="preserve">ул. Симанина, 3 </t>
  </si>
  <si>
    <t xml:space="preserve">ул. Симанина, 6 </t>
  </si>
  <si>
    <t>Т34</t>
  </si>
  <si>
    <t xml:space="preserve">ул. Октябрьская, 35А </t>
  </si>
  <si>
    <t xml:space="preserve">ул. Мира, 1А </t>
  </si>
  <si>
    <t xml:space="preserve">Т32 </t>
  </si>
  <si>
    <t xml:space="preserve">ул. Южная, 14 </t>
  </si>
  <si>
    <t xml:space="preserve">ул. Комсомольская, 8 </t>
  </si>
  <si>
    <t xml:space="preserve">ул. Симанина, 2 </t>
  </si>
  <si>
    <t>ТК3-ГВС</t>
  </si>
  <si>
    <t>ТК8-ГВС</t>
  </si>
  <si>
    <t>ГрОт-Симанина, 8</t>
  </si>
  <si>
    <t xml:space="preserve">ТК7-ГВС </t>
  </si>
  <si>
    <t xml:space="preserve">ТК7 </t>
  </si>
  <si>
    <t>ТК7</t>
  </si>
  <si>
    <t xml:space="preserve">ул. Симанина, 12 </t>
  </si>
  <si>
    <t>ТК7-ГВС</t>
  </si>
  <si>
    <t xml:space="preserve">ГрОт-Мира, 1 </t>
  </si>
  <si>
    <t xml:space="preserve">ул. Симанина, 5 </t>
  </si>
  <si>
    <t>ул. Симанина, 7</t>
  </si>
  <si>
    <t xml:space="preserve">ул. Симанина, 8 </t>
  </si>
  <si>
    <t>Т31</t>
  </si>
  <si>
    <t xml:space="preserve">ул. Мира, 1 </t>
  </si>
  <si>
    <t xml:space="preserve">ул. Симанина, 9 </t>
  </si>
  <si>
    <t xml:space="preserve">ул. Симанина, 7 </t>
  </si>
  <si>
    <t xml:space="preserve">ул. Космонавтов, 10 </t>
  </si>
  <si>
    <t xml:space="preserve">ул. Космонавтов, 12 </t>
  </si>
  <si>
    <t xml:space="preserve">ул. Космонавтов, 14 </t>
  </si>
  <si>
    <t xml:space="preserve">ул. Космонавтов, 1Б </t>
  </si>
  <si>
    <t xml:space="preserve">ул. Космонавтов, 1Е </t>
  </si>
  <si>
    <t xml:space="preserve">ул. Южная, 16Г </t>
  </si>
  <si>
    <t xml:space="preserve">ул. Южная, 15/4 </t>
  </si>
  <si>
    <t>Котельная «Администрация» с. Дивеево</t>
  </si>
  <si>
    <t xml:space="preserve">ТК1 </t>
  </si>
  <si>
    <t xml:space="preserve">ТК2 </t>
  </si>
  <si>
    <t xml:space="preserve">ул. Октябрьская, 28 </t>
  </si>
  <si>
    <t xml:space="preserve">ТК1-ГВС </t>
  </si>
  <si>
    <t xml:space="preserve">ТК2-ГВС </t>
  </si>
  <si>
    <t>ул. Октябрьская, 28г</t>
  </si>
  <si>
    <t xml:space="preserve">Блочная котельная для Центра культурного развития и автостанции с. Дивеево </t>
  </si>
  <si>
    <t>Блочная котельная</t>
  </si>
  <si>
    <t xml:space="preserve">ШКр1-ТК1 </t>
  </si>
  <si>
    <t>ШКр1-ТК1</t>
  </si>
  <si>
    <t xml:space="preserve">ул. Пролетарская, 2 </t>
  </si>
  <si>
    <t xml:space="preserve">ШКр2-ТК1 </t>
  </si>
  <si>
    <t>ШКр2-ТК1</t>
  </si>
  <si>
    <t xml:space="preserve">ул. Пролетарская, 4 </t>
  </si>
  <si>
    <t xml:space="preserve">ШКр3-ТК2 </t>
  </si>
  <si>
    <t>ШКр3-ТК2</t>
  </si>
  <si>
    <t xml:space="preserve">ул. Пролетарская, 6 </t>
  </si>
  <si>
    <t>Котельная с. Кременки</t>
  </si>
  <si>
    <t xml:space="preserve">Котельная с. Кременки </t>
  </si>
  <si>
    <t xml:space="preserve">УТ2 </t>
  </si>
  <si>
    <t xml:space="preserve">УТ4 </t>
  </si>
  <si>
    <t xml:space="preserve">ТК10 </t>
  </si>
  <si>
    <t xml:space="preserve">ТК12 </t>
  </si>
  <si>
    <t xml:space="preserve">ТК14 </t>
  </si>
  <si>
    <t xml:space="preserve">ТК15 </t>
  </si>
  <si>
    <t xml:space="preserve">ТК16 </t>
  </si>
  <si>
    <t xml:space="preserve">ТК4 </t>
  </si>
  <si>
    <t xml:space="preserve">ТК5 </t>
  </si>
  <si>
    <t xml:space="preserve">ТК6 </t>
  </si>
  <si>
    <t xml:space="preserve">ТК8 </t>
  </si>
  <si>
    <t xml:space="preserve">ТК9 </t>
  </si>
  <si>
    <t>ТК16</t>
  </si>
  <si>
    <t xml:space="preserve">ТК17 </t>
  </si>
  <si>
    <t>ТК17</t>
  </si>
  <si>
    <t xml:space="preserve">ТК18 </t>
  </si>
  <si>
    <t>ТК18</t>
  </si>
  <si>
    <t xml:space="preserve">ул. Новостройка, 5 </t>
  </si>
  <si>
    <t xml:space="preserve">УТ21-ГВС </t>
  </si>
  <si>
    <t xml:space="preserve">ул. Новостройка, 21 </t>
  </si>
  <si>
    <t xml:space="preserve">УТ1-ГВС </t>
  </si>
  <si>
    <t>УТ1-ГВС</t>
  </si>
  <si>
    <t xml:space="preserve">УТ2-ГВС </t>
  </si>
  <si>
    <t>УТ2-ГВС</t>
  </si>
  <si>
    <t xml:space="preserve">УТ3-ГВС </t>
  </si>
  <si>
    <t xml:space="preserve">ул. Новостройка, 1 </t>
  </si>
  <si>
    <t xml:space="preserve">ул. Новостройка, 3 </t>
  </si>
  <si>
    <t xml:space="preserve">ул. Новостройка, 2 </t>
  </si>
  <si>
    <t xml:space="preserve">ул. Новостройка, 17 </t>
  </si>
  <si>
    <t xml:space="preserve">ул. Новостройка, 11 </t>
  </si>
  <si>
    <t xml:space="preserve">ул. Новостройка, 4 </t>
  </si>
  <si>
    <t xml:space="preserve">ул. Новостройка, 16 </t>
  </si>
  <si>
    <t xml:space="preserve">ТК11 </t>
  </si>
  <si>
    <t xml:space="preserve">ул. Новостройка, 20 </t>
  </si>
  <si>
    <t xml:space="preserve">ул. Новостройка, 18 </t>
  </si>
  <si>
    <t xml:space="preserve">ул. Новостройка, 7 </t>
  </si>
  <si>
    <t xml:space="preserve">ул. Новостройка, 8 </t>
  </si>
  <si>
    <t>УТ21-ГВС</t>
  </si>
  <si>
    <t xml:space="preserve">ул. Новостройка, 9 </t>
  </si>
  <si>
    <t xml:space="preserve">ул. Новостройка, 6 </t>
  </si>
  <si>
    <t xml:space="preserve">УТ3 </t>
  </si>
  <si>
    <t>УТ3-ГВС</t>
  </si>
  <si>
    <t xml:space="preserve">ТК9-ГВС </t>
  </si>
  <si>
    <t>ТК9-ГВС</t>
  </si>
  <si>
    <t xml:space="preserve">УТ5-ГВС </t>
  </si>
  <si>
    <t>УТ5-ГВС</t>
  </si>
  <si>
    <t xml:space="preserve">ул. Новостройка, 14 </t>
  </si>
  <si>
    <t xml:space="preserve">ул. Новостройка, 12 </t>
  </si>
  <si>
    <t xml:space="preserve">ул. Новостройка, 15 </t>
  </si>
  <si>
    <t>Котельная Сатисского территориального отдела в п. Сатис</t>
  </si>
  <si>
    <t>ул. Первомайская, 26Б</t>
  </si>
  <si>
    <t>Блочная модульная котельная КМ-2,07 ВГ (п. Сатис)</t>
  </si>
  <si>
    <t xml:space="preserve">УТ5 </t>
  </si>
  <si>
    <t xml:space="preserve">УТ6 </t>
  </si>
  <si>
    <t>УТ6</t>
  </si>
  <si>
    <t xml:space="preserve">УТ7 </t>
  </si>
  <si>
    <t>УТ7</t>
  </si>
  <si>
    <t xml:space="preserve">УТ8 </t>
  </si>
  <si>
    <t xml:space="preserve">УТ9 </t>
  </si>
  <si>
    <t>УТ9</t>
  </si>
  <si>
    <t xml:space="preserve">ул. Заводская, 6 </t>
  </si>
  <si>
    <t>Блочная модульная котельная КМ-2,07 ВГ (п.Сатис)</t>
  </si>
  <si>
    <t xml:space="preserve">ул. Заводская, 13 </t>
  </si>
  <si>
    <t xml:space="preserve">ТК1-гвс </t>
  </si>
  <si>
    <t>ТК1-гвс</t>
  </si>
  <si>
    <t xml:space="preserve">ТК2-гвс </t>
  </si>
  <si>
    <t>ТК2-гвс</t>
  </si>
  <si>
    <t xml:space="preserve">ГрОт-Заводская, 9 </t>
  </si>
  <si>
    <t>ГрОт-Заводская, 9</t>
  </si>
  <si>
    <t xml:space="preserve">ТК3-гвс </t>
  </si>
  <si>
    <t>ТК3-гвс</t>
  </si>
  <si>
    <t xml:space="preserve">ТК4-гвс </t>
  </si>
  <si>
    <t xml:space="preserve">ул. Заводская, 8 </t>
  </si>
  <si>
    <t xml:space="preserve">ул. Заводская, 9 </t>
  </si>
  <si>
    <t xml:space="preserve">УТ10 </t>
  </si>
  <si>
    <t xml:space="preserve">ул. Заводская, 35 </t>
  </si>
  <si>
    <t xml:space="preserve">ул. Заводская, 3 </t>
  </si>
  <si>
    <t xml:space="preserve">ул. Заводская, 5 </t>
  </si>
  <si>
    <t xml:space="preserve">ул. Заводская, 10 </t>
  </si>
  <si>
    <t xml:space="preserve">ул. Заводская, 11 </t>
  </si>
  <si>
    <t xml:space="preserve">ул. Заводская, 12 </t>
  </si>
  <si>
    <t xml:space="preserve">ул. Заводская, 1 </t>
  </si>
  <si>
    <t xml:space="preserve">ул. Заводская, 7 </t>
  </si>
  <si>
    <t>ТК4-гвс</t>
  </si>
  <si>
    <t xml:space="preserve">ТК5-гвс </t>
  </si>
  <si>
    <t>ТК5-гвс</t>
  </si>
  <si>
    <t xml:space="preserve">УТ3.1 </t>
  </si>
  <si>
    <t xml:space="preserve">ул. Заводская, 4 </t>
  </si>
  <si>
    <t xml:space="preserve">ул. Заводская, 32 </t>
  </si>
  <si>
    <t xml:space="preserve">ул. Заводская, 35г </t>
  </si>
  <si>
    <t xml:space="preserve">ул. Заводская, 30 </t>
  </si>
  <si>
    <t xml:space="preserve">ул. Заводская, 24 </t>
  </si>
  <si>
    <t xml:space="preserve">ул. Заводская, 23 </t>
  </si>
  <si>
    <t>УТ3.1</t>
  </si>
  <si>
    <t xml:space="preserve">ул. Заводская, 29 </t>
  </si>
  <si>
    <t xml:space="preserve">ул. Заводская, 22 </t>
  </si>
  <si>
    <t xml:space="preserve">ул. Заводская, 18 </t>
  </si>
  <si>
    <t xml:space="preserve">ул. Заводская, 21 </t>
  </si>
  <si>
    <t xml:space="preserve">ул. Заводская, 26 </t>
  </si>
  <si>
    <t xml:space="preserve">ул. Заводская, 20 </t>
  </si>
  <si>
    <t xml:space="preserve">ул. Заводская, 28 </t>
  </si>
  <si>
    <t xml:space="preserve">УТ11 </t>
  </si>
  <si>
    <t>Котёл наружного применения КСВО-1000/2 сдвоенный (2*500 кВт) п. Сатис</t>
  </si>
  <si>
    <t>Котёл наружного применения КСВО-1000/2 сдвоенный (2*500 кВт) п.Сатис</t>
  </si>
  <si>
    <t xml:space="preserve">ул. Московская, 42 </t>
  </si>
  <si>
    <t xml:space="preserve">ул. Московская, 46 </t>
  </si>
  <si>
    <t xml:space="preserve">ул. Московская, 35 </t>
  </si>
  <si>
    <t xml:space="preserve">ул. Московская, 37 </t>
  </si>
  <si>
    <t xml:space="preserve">ул. Московская, 44 </t>
  </si>
  <si>
    <t xml:space="preserve">ул. Московская, 39 </t>
  </si>
  <si>
    <t xml:space="preserve">ул. Московская, 41 </t>
  </si>
  <si>
    <t xml:space="preserve">ул. Московская, 40 </t>
  </si>
  <si>
    <t xml:space="preserve">ул. Московская, 48 </t>
  </si>
  <si>
    <t xml:space="preserve">ул. Московская, 37А </t>
  </si>
  <si>
    <t xml:space="preserve">ул. Московская, 36 </t>
  </si>
  <si>
    <t xml:space="preserve">ул. Московская, 9 </t>
  </si>
  <si>
    <t xml:space="preserve">Блочно-модульная котельная EMS-5600M (п. Сатис) </t>
  </si>
  <si>
    <t>Блочно-модульная котельная EMS-5600M (п.Сатис)</t>
  </si>
  <si>
    <t xml:space="preserve">ТК6А </t>
  </si>
  <si>
    <t>ТК6А</t>
  </si>
  <si>
    <t xml:space="preserve">ТК21 </t>
  </si>
  <si>
    <t>ТК21</t>
  </si>
  <si>
    <t xml:space="preserve">ТК22 </t>
  </si>
  <si>
    <t xml:space="preserve">ТК31 </t>
  </si>
  <si>
    <t>ТК31</t>
  </si>
  <si>
    <t xml:space="preserve">ТК32 </t>
  </si>
  <si>
    <t>ТК32</t>
  </si>
  <si>
    <t xml:space="preserve">ТК33 </t>
  </si>
  <si>
    <t>ТК33</t>
  </si>
  <si>
    <t xml:space="preserve">ТК34 </t>
  </si>
  <si>
    <t>ТК34</t>
  </si>
  <si>
    <t xml:space="preserve">ТК35 </t>
  </si>
  <si>
    <t>ТК35</t>
  </si>
  <si>
    <t xml:space="preserve">ТК36 </t>
  </si>
  <si>
    <t>ТК36</t>
  </si>
  <si>
    <t xml:space="preserve">ТК36А </t>
  </si>
  <si>
    <t>ТК36А</t>
  </si>
  <si>
    <t xml:space="preserve">ТК26 </t>
  </si>
  <si>
    <t xml:space="preserve">ТК27 </t>
  </si>
  <si>
    <t>ТК27</t>
  </si>
  <si>
    <t xml:space="preserve">ТК28 </t>
  </si>
  <si>
    <t>УТ15</t>
  </si>
  <si>
    <t xml:space="preserve">УТ16 </t>
  </si>
  <si>
    <t xml:space="preserve">УТ15 </t>
  </si>
  <si>
    <t>УТ16</t>
  </si>
  <si>
    <t xml:space="preserve">ТК43 </t>
  </si>
  <si>
    <t>ТК43</t>
  </si>
  <si>
    <t xml:space="preserve">ТК44 </t>
  </si>
  <si>
    <t>ТК44</t>
  </si>
  <si>
    <t xml:space="preserve">ТК45 </t>
  </si>
  <si>
    <t>ТК45</t>
  </si>
  <si>
    <t xml:space="preserve">ТК46 </t>
  </si>
  <si>
    <t>ТК46</t>
  </si>
  <si>
    <t xml:space="preserve">ТК47 </t>
  </si>
  <si>
    <t>ТК47</t>
  </si>
  <si>
    <t xml:space="preserve">ТК48 </t>
  </si>
  <si>
    <t>ТК48</t>
  </si>
  <si>
    <t xml:space="preserve">УТ17 </t>
  </si>
  <si>
    <t xml:space="preserve">ТК19 </t>
  </si>
  <si>
    <t>ТК19</t>
  </si>
  <si>
    <t xml:space="preserve">ТК20 </t>
  </si>
  <si>
    <t>ТК20</t>
  </si>
  <si>
    <t xml:space="preserve">ул. Советская, 5 </t>
  </si>
  <si>
    <t>УТ17</t>
  </si>
  <si>
    <t xml:space="preserve">ТК49 </t>
  </si>
  <si>
    <t xml:space="preserve">ул. Ленина, 7Б </t>
  </si>
  <si>
    <t>ТК49</t>
  </si>
  <si>
    <t xml:space="preserve">ГрОт-Ленина, 10 </t>
  </si>
  <si>
    <t xml:space="preserve">ул. Мира, 22 </t>
  </si>
  <si>
    <t xml:space="preserve">ул. Мира, 11 </t>
  </si>
  <si>
    <t xml:space="preserve">УТ13 </t>
  </si>
  <si>
    <t>УТ13</t>
  </si>
  <si>
    <t xml:space="preserve">ГрОт-Октябрьская, 2 </t>
  </si>
  <si>
    <t>ТК26</t>
  </si>
  <si>
    <t xml:space="preserve">ТК25 </t>
  </si>
  <si>
    <t>ТК25</t>
  </si>
  <si>
    <t xml:space="preserve">ТК24 </t>
  </si>
  <si>
    <t>ТК24</t>
  </si>
  <si>
    <t xml:space="preserve">ТК23 </t>
  </si>
  <si>
    <t>ГрОт-Ленина, 10</t>
  </si>
  <si>
    <t xml:space="preserve">ГрОт-Ленина, 12 </t>
  </si>
  <si>
    <t xml:space="preserve">ул. Советская, 9 </t>
  </si>
  <si>
    <t>ТК22</t>
  </si>
  <si>
    <t xml:space="preserve">ГрОт-Советская, 3 </t>
  </si>
  <si>
    <t xml:space="preserve">ул. Первомайская, 41А </t>
  </si>
  <si>
    <t>ГрОт-Ленина, 12</t>
  </si>
  <si>
    <t xml:space="preserve">УТ18 </t>
  </si>
  <si>
    <t>ГрОт-Ленина, 1</t>
  </si>
  <si>
    <t xml:space="preserve">ул. Ленина, 3 </t>
  </si>
  <si>
    <t xml:space="preserve">ул. Ленина, 8А </t>
  </si>
  <si>
    <t xml:space="preserve">ГрОт-Ленина, 7А </t>
  </si>
  <si>
    <t>ГрОт-Ленина, 7А</t>
  </si>
  <si>
    <t xml:space="preserve">ул. Ленина, 9А </t>
  </si>
  <si>
    <t xml:space="preserve">ул. Ленина, 9 </t>
  </si>
  <si>
    <t xml:space="preserve">ГрОт-Ленина, 14 </t>
  </si>
  <si>
    <t>ГрОт-Ленина, 14</t>
  </si>
  <si>
    <t xml:space="preserve">ул. Ленина, 11 </t>
  </si>
  <si>
    <t xml:space="preserve">ГрОт-Ленина, 16 </t>
  </si>
  <si>
    <t>ГрОт-Ленина, 16</t>
  </si>
  <si>
    <t xml:space="preserve">ул. Ленина, 13 </t>
  </si>
  <si>
    <t xml:space="preserve">ул. Мира, 9 </t>
  </si>
  <si>
    <t xml:space="preserve">ул. Мира, 7 </t>
  </si>
  <si>
    <t xml:space="preserve">ул. Мира, 13 </t>
  </si>
  <si>
    <t xml:space="preserve">ул. Мира, 15 </t>
  </si>
  <si>
    <t xml:space="preserve">УТ12 </t>
  </si>
  <si>
    <t xml:space="preserve">ул. Советская, 11 </t>
  </si>
  <si>
    <t xml:space="preserve">ул. Советская, 7 </t>
  </si>
  <si>
    <t xml:space="preserve">ул. Советская, 18В </t>
  </si>
  <si>
    <t>ГрОт-Октябрьская, 2</t>
  </si>
  <si>
    <t xml:space="preserve">ГрОт-Октябрьская, 4 </t>
  </si>
  <si>
    <t xml:space="preserve">ул. Первомайская, 43 </t>
  </si>
  <si>
    <t xml:space="preserve">ул. Гаражная, 5 </t>
  </si>
  <si>
    <t xml:space="preserve">ул. Гаражная, 3 </t>
  </si>
  <si>
    <t xml:space="preserve">ТК40 </t>
  </si>
  <si>
    <t>ТК40</t>
  </si>
  <si>
    <t xml:space="preserve">ул. Гаражная, 2 </t>
  </si>
  <si>
    <t xml:space="preserve">ТК40.1 </t>
  </si>
  <si>
    <t>ТК40.2</t>
  </si>
  <si>
    <t xml:space="preserve">ТК41 </t>
  </si>
  <si>
    <t xml:space="preserve">ТК42 </t>
  </si>
  <si>
    <t>ТК42</t>
  </si>
  <si>
    <t xml:space="preserve">ул. Первомайская, 33А </t>
  </si>
  <si>
    <t>ТК28</t>
  </si>
  <si>
    <t xml:space="preserve">ул. Первомайская, 22 </t>
  </si>
  <si>
    <t xml:space="preserve">ТК29 </t>
  </si>
  <si>
    <t>ТК29</t>
  </si>
  <si>
    <t xml:space="preserve">ул. Первомайская, 26 </t>
  </si>
  <si>
    <t xml:space="preserve">ТК30А </t>
  </si>
  <si>
    <t>ТК30А</t>
  </si>
  <si>
    <t xml:space="preserve">ТК30 </t>
  </si>
  <si>
    <t xml:space="preserve">ул. Первомайская, 18В </t>
  </si>
  <si>
    <t xml:space="preserve">ГрОт-Ленина, 1 </t>
  </si>
  <si>
    <t xml:space="preserve">ул. Ленина, 7А </t>
  </si>
  <si>
    <t xml:space="preserve">ул. Ленина, 10 </t>
  </si>
  <si>
    <t>УТ18</t>
  </si>
  <si>
    <t xml:space="preserve">ул. Ленина, 12 </t>
  </si>
  <si>
    <t xml:space="preserve">ул. Ленина, 14 </t>
  </si>
  <si>
    <t xml:space="preserve">УТ19 </t>
  </si>
  <si>
    <t>УТ19</t>
  </si>
  <si>
    <t xml:space="preserve">ул. Ленина, 16 </t>
  </si>
  <si>
    <t xml:space="preserve">ул. Октябрьская, 2 </t>
  </si>
  <si>
    <t>ГрОт-Октябрьская, 4</t>
  </si>
  <si>
    <t xml:space="preserve">ул. Октябрьская, 4 </t>
  </si>
  <si>
    <t>ГрОт-Октябрьская, 6</t>
  </si>
  <si>
    <t xml:space="preserve">ул. Октябрьская, 6 </t>
  </si>
  <si>
    <t>ГрОт-Советская, 3</t>
  </si>
  <si>
    <t xml:space="preserve">ул. Советская, 3 </t>
  </si>
  <si>
    <t xml:space="preserve">ул. Мира, 24 </t>
  </si>
  <si>
    <t xml:space="preserve">ул. Мира, 17 </t>
  </si>
  <si>
    <t xml:space="preserve">ул. Мира, 8 </t>
  </si>
  <si>
    <t xml:space="preserve">ул. Октябрьская, 11 </t>
  </si>
  <si>
    <t xml:space="preserve">ГрОт-Октябрьская, 6 </t>
  </si>
  <si>
    <t xml:space="preserve">УТ14 </t>
  </si>
  <si>
    <t>УТ14</t>
  </si>
  <si>
    <t xml:space="preserve">ул. Октябрьская, 10А </t>
  </si>
  <si>
    <t xml:space="preserve">ул. Советская, 3А </t>
  </si>
  <si>
    <t xml:space="preserve">ул. Гаражная, 1 </t>
  </si>
  <si>
    <t xml:space="preserve">ул. Первомайская, 37 </t>
  </si>
  <si>
    <t>ТК40.1</t>
  </si>
  <si>
    <t xml:space="preserve">ул. Первомайская, 35 </t>
  </si>
  <si>
    <t xml:space="preserve">ТК40.2 </t>
  </si>
  <si>
    <t xml:space="preserve">ул. Первомайская, 35Б </t>
  </si>
  <si>
    <t xml:space="preserve">ул. Первомайская, 41 </t>
  </si>
  <si>
    <t>ТК23</t>
  </si>
  <si>
    <t xml:space="preserve">ул. Первомайская, 41В </t>
  </si>
  <si>
    <t xml:space="preserve">ул. Первомайская, 20 </t>
  </si>
  <si>
    <t xml:space="preserve">ул. Ленина, 6 </t>
  </si>
  <si>
    <t xml:space="preserve">ул. Ленина, 8 </t>
  </si>
  <si>
    <t xml:space="preserve">ул. Ленина, 8Б </t>
  </si>
  <si>
    <t xml:space="preserve">ул. Мира, 4 </t>
  </si>
  <si>
    <t>УТ12</t>
  </si>
  <si>
    <t xml:space="preserve">ул. Октябрьская, 1 </t>
  </si>
  <si>
    <t xml:space="preserve">ул. Октябрьская, 3 </t>
  </si>
  <si>
    <t>ТК41</t>
  </si>
  <si>
    <t xml:space="preserve">ул. Первомайская, 35В </t>
  </si>
  <si>
    <t>ТК30</t>
  </si>
  <si>
    <t xml:space="preserve">ул. Советская, 6 </t>
  </si>
  <si>
    <t xml:space="preserve">ул. Ленина, 1 </t>
  </si>
  <si>
    <t xml:space="preserve">ул. Гаражная, склад </t>
  </si>
  <si>
    <t xml:space="preserve">ул. Гаражная, ангар </t>
  </si>
  <si>
    <t xml:space="preserve">ул. Ленина, 7 </t>
  </si>
  <si>
    <t xml:space="preserve">ул. Мира, 2 </t>
  </si>
  <si>
    <t xml:space="preserve">ул. Мира, 19 </t>
  </si>
  <si>
    <t xml:space="preserve">ул. Октябрьская, 11А </t>
  </si>
  <si>
    <t xml:space="preserve">ул. Советская, 20 </t>
  </si>
  <si>
    <t xml:space="preserve">ул. Октябрьская, 2А </t>
  </si>
  <si>
    <t xml:space="preserve">ул. Октябрьская, 10 </t>
  </si>
  <si>
    <t xml:space="preserve">ГрОт-Советская, 16 </t>
  </si>
  <si>
    <t>ГрОт-Советская, 16</t>
  </si>
  <si>
    <t xml:space="preserve">ул. Советская, 18 </t>
  </si>
  <si>
    <t xml:space="preserve">ТК22А </t>
  </si>
  <si>
    <t>ТК22А</t>
  </si>
  <si>
    <t xml:space="preserve">ул. Советская, 10 </t>
  </si>
  <si>
    <t xml:space="preserve">ул. Советская, 12 </t>
  </si>
  <si>
    <t xml:space="preserve">ул. Советская, 8 </t>
  </si>
  <si>
    <t xml:space="preserve">ул. Первомайская, 35А </t>
  </si>
  <si>
    <t xml:space="preserve">ул. Первомайская, 18А </t>
  </si>
  <si>
    <t xml:space="preserve">ул. Первомайская, 24 </t>
  </si>
  <si>
    <t xml:space="preserve">ул. Первомайская, 26/1 </t>
  </si>
  <si>
    <t xml:space="preserve">ул. Первомайская, 26А </t>
  </si>
  <si>
    <t xml:space="preserve">ул. Советская, 4 </t>
  </si>
  <si>
    <t xml:space="preserve">ул. Советская,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</si>
</sst>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00"/>
    <numFmt numFmtId="165" formatCode="0.0"/>
    <numFmt numFmtId="166" formatCode="0_)"/>
    <numFmt numFmtId="167" formatCode="0.0_)"/>
    <numFmt numFmtId="168" formatCode="[$-419]General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sz val="10"/>
      <color rgb="FF464C55"/>
      <name val="Times New Roman"/>
      <family val="1"/>
      <charset val="204"/>
    </font>
    <font>
      <sz val="10"/>
      <name val="Courier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464C55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rgb="FF0563C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6" fontId="10" fillId="0" borderId="0"/>
    <xf numFmtId="166" fontId="10" fillId="0" borderId="0"/>
    <xf numFmtId="0" fontId="19" fillId="0" borderId="0"/>
    <xf numFmtId="168" fontId="22" fillId="0" borderId="0" applyBorder="0" applyProtection="0"/>
    <xf numFmtId="0" fontId="23" fillId="0" borderId="0" applyNumberFormat="0" applyFill="0" applyBorder="0" applyAlignment="0" applyProtection="0"/>
    <xf numFmtId="43" fontId="19" fillId="0" borderId="0" applyFont="0" applyFill="0" applyBorder="0" applyAlignment="0" applyProtection="0"/>
  </cellStyleXfs>
  <cellXfs count="129">
    <xf numFmtId="0" fontId="0" fillId="0" borderId="0" xfId="0"/>
    <xf numFmtId="166" fontId="11" fillId="0" borderId="1" xfId="1" applyFont="1" applyBorder="1" applyAlignment="1" applyProtection="1">
      <alignment horizontal="center" vertical="center" wrapText="1"/>
      <protection locked="0"/>
    </xf>
    <xf numFmtId="167" fontId="13" fillId="0" borderId="1" xfId="1" applyNumberFormat="1" applyFont="1" applyBorder="1" applyAlignment="1">
      <alignment horizontal="center" vertical="center" wrapText="1"/>
    </xf>
    <xf numFmtId="167" fontId="13" fillId="0" borderId="5" xfId="1" applyNumberFormat="1" applyFont="1" applyBorder="1" applyAlignment="1">
      <alignment horizontal="center" vertical="center" wrapText="1"/>
    </xf>
    <xf numFmtId="167" fontId="13" fillId="0" borderId="6" xfId="1" applyNumberFormat="1" applyFont="1" applyBorder="1" applyAlignment="1">
      <alignment horizontal="center" vertical="center" wrapText="1"/>
    </xf>
    <xf numFmtId="167" fontId="13" fillId="0" borderId="7" xfId="1" applyNumberFormat="1" applyFont="1" applyBorder="1" applyAlignment="1">
      <alignment horizontal="center" vertical="center" wrapText="1"/>
    </xf>
    <xf numFmtId="167" fontId="15" fillId="0" borderId="1" xfId="2" applyNumberFormat="1" applyFont="1" applyBorder="1" applyAlignment="1">
      <alignment horizontal="center" vertical="center" wrapText="1"/>
    </xf>
    <xf numFmtId="0" fontId="19" fillId="0" borderId="0" xfId="3"/>
    <xf numFmtId="0" fontId="1" fillId="0" borderId="0" xfId="3" applyFont="1"/>
    <xf numFmtId="2" fontId="1" fillId="0" borderId="1" xfId="3" applyNumberFormat="1" applyFont="1" applyBorder="1" applyAlignment="1">
      <alignment horizontal="center" vertical="center"/>
    </xf>
    <xf numFmtId="2" fontId="19" fillId="0" borderId="1" xfId="3" applyNumberFormat="1" applyBorder="1" applyAlignment="1">
      <alignment horizontal="center" vertical="center"/>
    </xf>
    <xf numFmtId="165" fontId="19" fillId="0" borderId="1" xfId="3" applyNumberFormat="1" applyBorder="1" applyAlignment="1">
      <alignment horizontal="center" vertical="center"/>
    </xf>
    <xf numFmtId="165" fontId="6" fillId="0" borderId="1" xfId="3" applyNumberFormat="1" applyFont="1" applyBorder="1" applyAlignment="1">
      <alignment horizontal="center" vertical="center" wrapText="1"/>
    </xf>
    <xf numFmtId="2" fontId="1" fillId="0" borderId="1" xfId="3" applyNumberFormat="1" applyFont="1" applyBorder="1" applyAlignment="1">
      <alignment horizontal="center" vertical="center" wrapText="1"/>
    </xf>
    <xf numFmtId="165" fontId="1" fillId="0" borderId="1" xfId="3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9" fillId="0" borderId="0" xfId="3" applyAlignment="1">
      <alignment wrapText="1"/>
    </xf>
    <xf numFmtId="0" fontId="1" fillId="0" borderId="1" xfId="3" applyFont="1" applyBorder="1" applyAlignment="1">
      <alignment horizontal="center" vertical="center"/>
    </xf>
    <xf numFmtId="0" fontId="5" fillId="2" borderId="2" xfId="3" applyFont="1" applyFill="1" applyBorder="1" applyAlignment="1">
      <alignment horizontal="center" wrapText="1"/>
    </xf>
    <xf numFmtId="0" fontId="5" fillId="2" borderId="4" xfId="3" applyFont="1" applyFill="1" applyBorder="1" applyAlignment="1">
      <alignment horizontal="center" wrapText="1"/>
    </xf>
    <xf numFmtId="0" fontId="5" fillId="2" borderId="4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1" fillId="4" borderId="1" xfId="3" applyFont="1" applyFill="1" applyBorder="1" applyAlignment="1">
      <alignment horizontal="center" vertical="center" wrapText="1"/>
    </xf>
    <xf numFmtId="165" fontId="19" fillId="0" borderId="1" xfId="3" applyNumberFormat="1" applyBorder="1" applyAlignment="1">
      <alignment horizontal="center" vertical="center" wrapText="1"/>
    </xf>
    <xf numFmtId="2" fontId="19" fillId="0" borderId="1" xfId="3" applyNumberFormat="1" applyBorder="1" applyAlignment="1">
      <alignment horizontal="center" vertical="center" wrapText="1"/>
    </xf>
    <xf numFmtId="0" fontId="19" fillId="0" borderId="1" xfId="3" applyBorder="1" applyAlignment="1">
      <alignment horizontal="center" vertical="center" wrapText="1"/>
    </xf>
    <xf numFmtId="0" fontId="19" fillId="8" borderId="1" xfId="3" applyFill="1" applyBorder="1" applyAlignment="1">
      <alignment horizontal="center" vertical="center" wrapText="1"/>
    </xf>
    <xf numFmtId="0" fontId="5" fillId="0" borderId="0" xfId="3" applyFont="1"/>
    <xf numFmtId="0" fontId="3" fillId="9" borderId="1" xfId="3" applyFont="1" applyFill="1" applyBorder="1" applyAlignment="1">
      <alignment horizontal="center" vertical="center" wrapText="1"/>
    </xf>
    <xf numFmtId="0" fontId="5" fillId="10" borderId="1" xfId="3" applyFont="1" applyFill="1" applyBorder="1" applyAlignment="1">
      <alignment horizontal="center" vertical="center" wrapText="1"/>
    </xf>
    <xf numFmtId="0" fontId="3" fillId="10" borderId="1" xfId="3" applyFont="1" applyFill="1" applyBorder="1" applyAlignment="1">
      <alignment horizontal="center" vertical="center" wrapText="1"/>
    </xf>
    <xf numFmtId="0" fontId="3" fillId="6" borderId="11" xfId="3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49" fontId="5" fillId="2" borderId="1" xfId="3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168" fontId="18" fillId="11" borderId="1" xfId="4" applyFont="1" applyFill="1" applyBorder="1" applyAlignment="1">
      <alignment horizontal="center" vertical="center" wrapText="1"/>
    </xf>
    <xf numFmtId="0" fontId="5" fillId="12" borderId="0" xfId="3" applyFont="1" applyFill="1"/>
    <xf numFmtId="0" fontId="1" fillId="0" borderId="0" xfId="3" applyFont="1" applyAlignment="1">
      <alignment wrapText="1"/>
    </xf>
    <xf numFmtId="0" fontId="1" fillId="0" borderId="0" xfId="3" applyFont="1" applyAlignment="1">
      <alignment horizontal="center" vertical="center" wrapText="1"/>
    </xf>
    <xf numFmtId="0" fontId="1" fillId="5" borderId="0" xfId="3" applyFont="1" applyFill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9" xfId="3" applyFont="1" applyBorder="1" applyAlignment="1">
      <alignment vertical="center" wrapText="1"/>
    </xf>
    <xf numFmtId="0" fontId="16" fillId="0" borderId="8" xfId="3" applyFont="1" applyBorder="1" applyAlignment="1">
      <alignment vertical="center" wrapText="1"/>
    </xf>
    <xf numFmtId="0" fontId="16" fillId="0" borderId="3" xfId="3" applyFont="1" applyBorder="1" applyAlignment="1">
      <alignment vertical="center" wrapText="1"/>
    </xf>
    <xf numFmtId="0" fontId="18" fillId="7" borderId="13" xfId="3" applyFont="1" applyFill="1" applyBorder="1" applyAlignment="1">
      <alignment horizontal="center" vertical="center" wrapText="1"/>
    </xf>
    <xf numFmtId="0" fontId="3" fillId="7" borderId="14" xfId="3" applyFont="1" applyFill="1" applyBorder="1" applyAlignment="1">
      <alignment horizontal="center" vertical="center" wrapText="1"/>
    </xf>
    <xf numFmtId="0" fontId="1" fillId="13" borderId="0" xfId="3" applyFont="1" applyFill="1" applyAlignment="1">
      <alignment horizontal="center" vertical="center" wrapText="1"/>
    </xf>
    <xf numFmtId="0" fontId="24" fillId="13" borderId="0" xfId="5" applyFont="1" applyFill="1" applyBorder="1" applyAlignment="1">
      <alignment horizontal="center" vertical="center" wrapText="1"/>
    </xf>
    <xf numFmtId="0" fontId="24" fillId="0" borderId="0" xfId="5" applyFont="1" applyFill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center" vertical="center" wrapText="1"/>
    </xf>
    <xf numFmtId="1" fontId="1" fillId="0" borderId="1" xfId="3" applyNumberFormat="1" applyFont="1" applyBorder="1" applyAlignment="1">
      <alignment horizontal="center"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1" fillId="2" borderId="0" xfId="3" applyFont="1" applyFill="1" applyAlignment="1">
      <alignment horizontal="center" vertical="center" wrapText="1"/>
    </xf>
    <xf numFmtId="0" fontId="1" fillId="2" borderId="0" xfId="3" applyFont="1" applyFill="1" applyAlignment="1">
      <alignment wrapText="1"/>
    </xf>
    <xf numFmtId="0" fontId="1" fillId="0" borderId="1" xfId="6" applyNumberFormat="1" applyFont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1" fillId="9" borderId="0" xfId="3" applyFont="1" applyFill="1" applyAlignment="1">
      <alignment horizontal="center" vertical="center" wrapText="1"/>
    </xf>
    <xf numFmtId="0" fontId="18" fillId="0" borderId="1" xfId="3" applyFont="1" applyBorder="1" applyAlignment="1">
      <alignment horizontal="center" vertical="center" wrapText="1"/>
    </xf>
    <xf numFmtId="0" fontId="1" fillId="8" borderId="1" xfId="3" applyFont="1" applyFill="1" applyBorder="1" applyAlignment="1">
      <alignment horizontal="center" vertical="center" wrapText="1"/>
    </xf>
    <xf numFmtId="0" fontId="1" fillId="0" borderId="4" xfId="3" applyFont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" fillId="14" borderId="0" xfId="3" applyFont="1" applyFill="1"/>
    <xf numFmtId="0" fontId="26" fillId="7" borderId="12" xfId="5" applyFont="1" applyFill="1" applyBorder="1" applyAlignment="1">
      <alignment horizontal="center" vertical="center" wrapText="1"/>
    </xf>
    <xf numFmtId="0" fontId="27" fillId="15" borderId="1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18" fillId="15" borderId="1" xfId="3" applyFont="1" applyFill="1" applyBorder="1" applyAlignment="1">
      <alignment horizontal="center" vertical="center" wrapText="1"/>
    </xf>
    <xf numFmtId="4" fontId="18" fillId="15" borderId="1" xfId="3" applyNumberFormat="1" applyFont="1" applyFill="1" applyBorder="1" applyAlignment="1">
      <alignment horizontal="center" vertical="center" wrapText="1"/>
    </xf>
    <xf numFmtId="4" fontId="27" fillId="15" borderId="1" xfId="3" applyNumberFormat="1" applyFont="1" applyFill="1" applyBorder="1" applyAlignment="1">
      <alignment horizontal="center" vertical="center" wrapText="1"/>
    </xf>
    <xf numFmtId="0" fontId="17" fillId="2" borderId="1" xfId="3" applyFont="1" applyFill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" fillId="6" borderId="0" xfId="3" applyFont="1" applyFill="1"/>
    <xf numFmtId="0" fontId="1" fillId="6" borderId="0" xfId="3" applyFont="1" applyFill="1" applyAlignment="1">
      <alignment wrapText="1"/>
    </xf>
    <xf numFmtId="4" fontId="28" fillId="0" borderId="1" xfId="3" applyNumberFormat="1" applyFont="1" applyBorder="1" applyAlignment="1">
      <alignment horizontal="center" vertical="center" wrapText="1"/>
    </xf>
    <xf numFmtId="0" fontId="29" fillId="0" borderId="1" xfId="3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 wrapText="1"/>
    </xf>
    <xf numFmtId="0" fontId="14" fillId="7" borderId="1" xfId="3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27" fillId="0" borderId="1" xfId="3" applyFont="1" applyBorder="1" applyAlignment="1">
      <alignment horizontal="center" vertical="center" wrapText="1"/>
    </xf>
    <xf numFmtId="0" fontId="1" fillId="8" borderId="0" xfId="3" applyFont="1" applyFill="1"/>
    <xf numFmtId="0" fontId="1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18" fillId="0" borderId="11" xfId="3" applyFont="1" applyBorder="1" applyAlignment="1">
      <alignment horizontal="center" vertical="center" wrapText="1"/>
    </xf>
    <xf numFmtId="0" fontId="18" fillId="16" borderId="1" xfId="3" applyFont="1" applyFill="1" applyBorder="1" applyAlignment="1">
      <alignment horizontal="center" vertical="center" wrapText="1"/>
    </xf>
    <xf numFmtId="0" fontId="18" fillId="0" borderId="2" xfId="3" applyFont="1" applyBorder="1" applyAlignment="1">
      <alignment horizontal="center" vertical="center" wrapText="1"/>
    </xf>
    <xf numFmtId="0" fontId="3" fillId="13" borderId="0" xfId="3" applyFont="1" applyFill="1" applyAlignment="1">
      <alignment horizontal="center" vertical="center" wrapText="1"/>
    </xf>
    <xf numFmtId="0" fontId="2" fillId="8" borderId="1" xfId="3" applyFont="1" applyFill="1" applyBorder="1" applyAlignment="1">
      <alignment horizontal="center" vertical="center" wrapText="1"/>
    </xf>
    <xf numFmtId="0" fontId="9" fillId="7" borderId="4" xfId="3" applyFont="1" applyFill="1" applyBorder="1" applyAlignment="1">
      <alignment horizontal="center" vertical="center" wrapText="1"/>
    </xf>
    <xf numFmtId="0" fontId="9" fillId="7" borderId="1" xfId="3" applyFont="1" applyFill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11" xfId="3" applyFont="1" applyBorder="1" applyAlignment="1">
      <alignment vertical="center" wrapText="1"/>
    </xf>
    <xf numFmtId="0" fontId="18" fillId="0" borderId="4" xfId="3" applyFont="1" applyBorder="1" applyAlignment="1">
      <alignment horizontal="center" vertical="center" wrapText="1"/>
    </xf>
    <xf numFmtId="0" fontId="16" fillId="0" borderId="4" xfId="3" applyFont="1" applyBorder="1" applyAlignment="1">
      <alignment vertical="center" wrapText="1"/>
    </xf>
    <xf numFmtId="0" fontId="1" fillId="0" borderId="11" xfId="3" applyFont="1" applyBorder="1" applyAlignment="1">
      <alignment horizontal="center" vertical="center" wrapText="1"/>
    </xf>
    <xf numFmtId="0" fontId="1" fillId="14" borderId="0" xfId="3" applyFont="1" applyFill="1" applyAlignment="1">
      <alignment wrapText="1"/>
    </xf>
    <xf numFmtId="0" fontId="1" fillId="8" borderId="0" xfId="3" applyFont="1" applyFill="1" applyAlignment="1">
      <alignment wrapText="1"/>
    </xf>
    <xf numFmtId="0" fontId="7" fillId="5" borderId="0" xfId="3" applyFont="1" applyFill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0" fontId="19" fillId="0" borderId="1" xfId="3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  <xf numFmtId="0" fontId="5" fillId="2" borderId="8" xfId="3" applyFont="1" applyFill="1" applyBorder="1" applyAlignment="1">
      <alignment horizontal="center" vertical="center" wrapText="1"/>
    </xf>
    <xf numFmtId="0" fontId="21" fillId="0" borderId="0" xfId="3" applyFont="1" applyAlignment="1">
      <alignment horizontal="center" vertical="center"/>
    </xf>
    <xf numFmtId="0" fontId="19" fillId="0" borderId="1" xfId="3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28" fillId="0" borderId="3" xfId="3" applyFont="1" applyBorder="1" applyAlignment="1">
      <alignment horizontal="center" vertical="center" wrapText="1"/>
    </xf>
    <xf numFmtId="0" fontId="28" fillId="0" borderId="9" xfId="3" applyFont="1" applyBorder="1" applyAlignment="1">
      <alignment horizontal="center" vertical="center" wrapText="1"/>
    </xf>
    <xf numFmtId="0" fontId="25" fillId="13" borderId="1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wrapText="1"/>
    </xf>
    <xf numFmtId="0" fontId="8" fillId="3" borderId="9" xfId="3" applyFont="1" applyFill="1" applyBorder="1" applyAlignment="1">
      <alignment horizontal="center" wrapText="1"/>
    </xf>
    <xf numFmtId="0" fontId="8" fillId="3" borderId="1" xfId="3" applyFont="1" applyFill="1" applyBorder="1" applyAlignment="1">
      <alignment horizontal="center" wrapText="1"/>
    </xf>
    <xf numFmtId="0" fontId="7" fillId="3" borderId="3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9" xfId="3" applyFont="1" applyFill="1" applyBorder="1" applyAlignment="1">
      <alignment horizontal="center" vertical="center" wrapText="1"/>
    </xf>
    <xf numFmtId="0" fontId="18" fillId="15" borderId="3" xfId="3" applyFont="1" applyFill="1" applyBorder="1" applyAlignment="1">
      <alignment horizontal="center" vertical="center" wrapText="1"/>
    </xf>
    <xf numFmtId="0" fontId="18" fillId="15" borderId="8" xfId="3" applyFont="1" applyFill="1" applyBorder="1" applyAlignment="1">
      <alignment horizontal="center" vertical="center" wrapText="1"/>
    </xf>
    <xf numFmtId="0" fontId="18" fillId="15" borderId="9" xfId="3" applyFont="1" applyFill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9" fillId="7" borderId="4" xfId="3" applyFont="1" applyFill="1" applyBorder="1" applyAlignment="1">
      <alignment horizontal="center" vertical="center" wrapText="1"/>
    </xf>
    <xf numFmtId="0" fontId="9" fillId="7" borderId="2" xfId="3" applyFont="1" applyFill="1" applyBorder="1" applyAlignment="1">
      <alignment horizontal="center" vertical="center" wrapText="1"/>
    </xf>
  </cellXfs>
  <cellStyles count="7">
    <cellStyle name="Excel Built-in Normal" xfId="4" xr:uid="{2D0DC476-8BBC-4786-BB72-840FC2DD5EAC}"/>
    <cellStyle name="Гиперссылка" xfId="5" builtinId="8"/>
    <cellStyle name="Обычный" xfId="0" builtinId="0"/>
    <cellStyle name="Обычный 2" xfId="3" xr:uid="{773E85E8-80FE-44D5-8AB2-C3B01DDB1B75}"/>
    <cellStyle name="Обычный 25 2" xfId="2" xr:uid="{F8293457-8EC0-4426-8ED8-7CB78A4637B6}"/>
    <cellStyle name="Обычный 4" xfId="1" xr:uid="{0C08220D-6282-4090-B7AC-AC719BFE9542}"/>
    <cellStyle name="Финансовый 2" xfId="6" xr:uid="{300F7A4E-91BF-4B99-8246-7136F75583A9}"/>
  </cellStyles>
  <dxfs count="6">
    <dxf>
      <font>
        <strike/>
      </font>
      <fill>
        <patternFill>
          <bgColor theme="1" tint="0.34998626667073579"/>
        </patternFill>
      </fill>
    </dxf>
    <dxf>
      <font>
        <strike/>
      </font>
      <fill>
        <patternFill>
          <bgColor theme="1" tint="0.34998626667073579"/>
        </patternFill>
      </fill>
    </dxf>
    <dxf>
      <numFmt numFmtId="169" formatCode="@\ &quot;Введите значение&quot;"/>
      <fill>
        <patternFill>
          <bgColor theme="5" tint="0.79998168889431442"/>
        </patternFill>
      </fill>
    </dxf>
    <dxf>
      <font>
        <strike/>
      </font>
      <fill>
        <patternFill>
          <bgColor theme="1" tint="0.34998626667073579"/>
        </patternFill>
      </fill>
    </dxf>
    <dxf>
      <numFmt numFmtId="0" formatCode="General"/>
      <fill>
        <patternFill>
          <bgColor theme="5" tint="0.79998168889431442"/>
        </patternFill>
      </fill>
    </dxf>
    <dxf>
      <font>
        <strike/>
      </font>
      <fill>
        <patternFill>
          <bgColor theme="1" tint="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pozhnikov/Desktop/&#1040;&#1083;&#1075;&#1086;&#1088;&#1080;&#1090;&#1084;/formaBASE2-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rla\Desktop\18.07\&#1040;&#1083;&#1075;&#1086;&#1088;&#1080;&#1090;&#1084;%20&#1089;&#1090;&#1089;%2014.07.4%20&#1087;&#1088;&#1072;&#1074;&#1082;&#1080;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rla\Downloads\Telegram%20Desktop\&#1040;&#1083;&#1075;&#1086;&#1088;&#1080;&#1090;&#1084;%20&#1089;&#1090;&#1089;%2013.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горитм"/>
      <sheetName val="Транспорт"/>
      <sheetName val="Исходная"/>
      <sheetName val="Отопл"/>
      <sheetName val="Насосное"/>
      <sheetName val="Сантех"/>
      <sheetName val="Топливо"/>
      <sheetName val="Освещ"/>
      <sheetName val="Лист1"/>
      <sheetName val="Мероприятия"/>
      <sheetName val="1."/>
      <sheetName val="0."/>
      <sheetName val="2."/>
      <sheetName val="3."/>
      <sheetName val="4."/>
      <sheetName val="5."/>
      <sheetName val="6."/>
      <sheetName val="7."/>
      <sheetName val="8."/>
      <sheetName val="Экспресс потенциал"/>
      <sheetName val="ВУЗ"/>
      <sheetName val="Школа искусств"/>
      <sheetName val="Муз.школа"/>
      <sheetName val="ФАП"/>
      <sheetName val="Театры, кинотеатры"/>
      <sheetName val="Музеи"/>
      <sheetName val="ДЮСШ"/>
      <sheetName val="Больница"/>
      <sheetName val="Мед.стационар"/>
      <sheetName val="Поликлиника,амбулаторий"/>
      <sheetName val="Аптека,мол.кухня,ветаптека"/>
      <sheetName val="Клуб"/>
      <sheetName val="ДОУ"/>
      <sheetName val="Библиотеки"/>
      <sheetName val="Адм. здания"/>
      <sheetName val="НИИ и проч"/>
      <sheetName val="Центры занятости и Собесы"/>
      <sheetName val="Общеобр.У"/>
      <sheetName val="Откр.спорт.сооруж-е"/>
      <sheetName val="Бассейны"/>
      <sheetName val="Крыт.спорт.сооруж-е"/>
      <sheetName val="Климатология2019"/>
      <sheetName val="Климатология2020"/>
      <sheetName val="списки"/>
      <sheetName val="Для переноса"/>
      <sheetName val="Отчетность 1"/>
      <sheetName val="Отчетность 2"/>
      <sheetName val="Отчетность 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B5" t="str">
            <v>Пожалуйста, выберите…</v>
          </cell>
        </row>
        <row r="6">
          <cell r="B6" t="str">
            <v>Детские сады различного типа</v>
          </cell>
        </row>
        <row r="7">
          <cell r="B7" t="str">
            <v xml:space="preserve">Общеобразовательные учреждения </v>
          </cell>
        </row>
        <row r="8">
          <cell r="B8" t="str">
            <v>Учреждения профессионального образования</v>
          </cell>
        </row>
        <row r="9">
          <cell r="B9" t="str">
            <v>ДЮСШ (включая спортивные школы, школы олимпийского резерва и т.п.)</v>
          </cell>
        </row>
        <row r="10">
          <cell r="B10" t="str">
            <v>Школы искусств (художественные, хореографические)</v>
          </cell>
        </row>
        <row r="11">
          <cell r="B11" t="str">
            <v>Музыкальные школы</v>
          </cell>
        </row>
        <row r="12">
          <cell r="B12" t="str">
            <v>Лечебные учреждения со стационаром, медицинские центры и т.д.</v>
          </cell>
        </row>
        <row r="13">
          <cell r="B13" t="str">
            <v>Амбулаторно-поликлинические организации</v>
          </cell>
        </row>
        <row r="14">
          <cell r="B14" t="str">
            <v>Аптеки, молочные кухни, ветеринарные аптеки</v>
          </cell>
        </row>
        <row r="15">
          <cell r="B15" t="str">
            <v>Больницы, в т.ч. корпуса, отделения</v>
          </cell>
        </row>
        <row r="16">
          <cell r="B16" t="str">
            <v>Фельдшерско-акушерские пункты</v>
          </cell>
        </row>
        <row r="17">
          <cell r="B17" t="str">
            <v>Типовые открытые спортивные сооружения</v>
          </cell>
        </row>
        <row r="18">
          <cell r="B18" t="str">
            <v>Крытые спортивные сооружения</v>
          </cell>
        </row>
        <row r="19">
          <cell r="B19" t="str">
            <v>Бассейны, водно-спортивные комплексы</v>
          </cell>
        </row>
        <row r="20">
          <cell r="B20" t="str">
            <v>Библиотеки, читальные залы, медиатеки</v>
          </cell>
        </row>
        <row r="21">
          <cell r="B21" t="str">
            <v>Музеи, выставки и т.п.</v>
          </cell>
        </row>
        <row r="22">
          <cell r="B22" t="str">
            <v>Театры и кинотеатры</v>
          </cell>
        </row>
        <row r="23">
          <cell r="B23" t="str">
            <v>Клубы</v>
          </cell>
        </row>
        <row r="24">
          <cell r="B24" t="str">
            <v>Административные здания</v>
          </cell>
        </row>
        <row r="25">
          <cell r="B25" t="str">
            <v>Собесы, биржи труда, центры занятости</v>
          </cell>
        </row>
        <row r="26">
          <cell r="B26" t="str">
            <v>НИИ, проектные и конструкторские организации</v>
          </cell>
        </row>
        <row r="27">
          <cell r="B27" t="str">
            <v>Нетиповое учреждение</v>
          </cell>
        </row>
        <row r="32">
          <cell r="M32" t="str">
            <v>1 смена</v>
          </cell>
        </row>
        <row r="33">
          <cell r="M33" t="str">
            <v>1,5 смены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5">
          <cell r="B5" t="str">
            <v>Пожалуйста, выберите…</v>
          </cell>
        </row>
        <row r="6">
          <cell r="B6" t="str">
            <v>Республика Адыгея (Адыгея)</v>
          </cell>
        </row>
        <row r="7">
          <cell r="B7" t="str">
            <v>Республика Башкортостан</v>
          </cell>
        </row>
        <row r="8">
          <cell r="B8" t="str">
            <v>Республика Бурятия</v>
          </cell>
        </row>
        <row r="9">
          <cell r="B9" t="str">
            <v>Республика Алтай</v>
          </cell>
        </row>
        <row r="10">
          <cell r="B10" t="str">
            <v>Республика Дагестан</v>
          </cell>
        </row>
        <row r="11">
          <cell r="B11" t="str">
            <v>Республика Ингушетия</v>
          </cell>
        </row>
        <row r="12">
          <cell r="B12" t="str">
            <v>Кабардино-Балкарская Республика</v>
          </cell>
        </row>
        <row r="13">
          <cell r="B13" t="str">
            <v>Республика Калмыкия</v>
          </cell>
        </row>
        <row r="14">
          <cell r="B14" t="str">
            <v>Карачаево-Черкесская Республика</v>
          </cell>
        </row>
        <row r="15">
          <cell r="B15" t="str">
            <v>Республика Карелия</v>
          </cell>
        </row>
        <row r="16">
          <cell r="B16" t="str">
            <v>Республика Коми</v>
          </cell>
        </row>
        <row r="17">
          <cell r="B17" t="str">
            <v>Республика Марий Эл</v>
          </cell>
        </row>
        <row r="18">
          <cell r="B18" t="str">
            <v>Республика Мордовия</v>
          </cell>
        </row>
        <row r="19">
          <cell r="B19" t="str">
            <v>Республика Саха (Якутия) (зона 1 – Якутск)</v>
          </cell>
        </row>
        <row r="20">
          <cell r="B20" t="str">
            <v>Республика Саха (Якутия) (зона 2 - Жиганск)</v>
          </cell>
        </row>
        <row r="21">
          <cell r="B21" t="str">
            <v>Республика Саха (Якутия) (зона 3 – Тикси)</v>
          </cell>
        </row>
        <row r="22">
          <cell r="B22" t="str">
            <v>Республика Северная Осетия - Алания</v>
          </cell>
        </row>
        <row r="23">
          <cell r="B23" t="str">
            <v>Республика Татарстан</v>
          </cell>
        </row>
        <row r="24">
          <cell r="B24" t="str">
            <v>Республика Тыва</v>
          </cell>
        </row>
        <row r="25">
          <cell r="B25" t="str">
            <v>Удмуртская Республика</v>
          </cell>
        </row>
        <row r="26">
          <cell r="B26" t="str">
            <v>Республика Хакасия</v>
          </cell>
        </row>
        <row r="27">
          <cell r="B27" t="str">
            <v>Чеченская Республика</v>
          </cell>
        </row>
        <row r="28">
          <cell r="B28" t="str">
            <v>Чувашская Республика - Чувашия</v>
          </cell>
        </row>
        <row r="29">
          <cell r="B29" t="str">
            <v>Алтайский край</v>
          </cell>
        </row>
        <row r="30">
          <cell r="B30" t="str">
            <v>Краснодарский край</v>
          </cell>
        </row>
        <row r="31">
          <cell r="B31" t="str">
            <v>Красноярский край (зона 1 - Красноярск)</v>
          </cell>
        </row>
        <row r="32">
          <cell r="B32" t="str">
            <v>Красноярский край (зона 2 – Тура)</v>
          </cell>
        </row>
        <row r="33">
          <cell r="B33" t="str">
            <v>Красноярский край (зона 3 – Норильск)</v>
          </cell>
        </row>
        <row r="34">
          <cell r="B34" t="str">
            <v>Приморский край</v>
          </cell>
        </row>
        <row r="35">
          <cell r="B35" t="str">
            <v>Ставропольский край</v>
          </cell>
        </row>
        <row r="36">
          <cell r="B36" t="str">
            <v>Хабаровский край</v>
          </cell>
        </row>
        <row r="37">
          <cell r="B37" t="str">
            <v>Амурская область</v>
          </cell>
        </row>
        <row r="38">
          <cell r="B38" t="str">
            <v>Архангельская область</v>
          </cell>
        </row>
        <row r="39">
          <cell r="B39" t="str">
            <v>Астраханская область</v>
          </cell>
        </row>
        <row r="40">
          <cell r="B40" t="str">
            <v>Белгородская область</v>
          </cell>
        </row>
        <row r="41">
          <cell r="B41" t="str">
            <v>Брянская область</v>
          </cell>
        </row>
        <row r="42">
          <cell r="B42" t="str">
            <v>Владимирская область</v>
          </cell>
        </row>
        <row r="43">
          <cell r="B43" t="str">
            <v>Волгоградская область</v>
          </cell>
        </row>
        <row r="44">
          <cell r="B44" t="str">
            <v>Вологодская область</v>
          </cell>
        </row>
        <row r="45">
          <cell r="B45" t="str">
            <v>Воронежская область</v>
          </cell>
        </row>
        <row r="46">
          <cell r="B46" t="str">
            <v>Ивановская область</v>
          </cell>
        </row>
        <row r="47">
          <cell r="B47" t="str">
            <v>Иркутская область</v>
          </cell>
        </row>
        <row r="48">
          <cell r="B48" t="str">
            <v>Калининградская область</v>
          </cell>
        </row>
        <row r="49">
          <cell r="B49" t="str">
            <v>Калужская область</v>
          </cell>
        </row>
        <row r="50">
          <cell r="B50" t="str">
            <v>Камчатский край</v>
          </cell>
        </row>
        <row r="51">
          <cell r="B51" t="str">
            <v>Кемеровская область</v>
          </cell>
        </row>
        <row r="52">
          <cell r="B52" t="str">
            <v>Кировская область</v>
          </cell>
        </row>
        <row r="53">
          <cell r="B53" t="str">
            <v>Костромская область</v>
          </cell>
        </row>
        <row r="54">
          <cell r="B54" t="str">
            <v>Курганская область</v>
          </cell>
        </row>
        <row r="55">
          <cell r="B55" t="str">
            <v>Курская область</v>
          </cell>
        </row>
        <row r="56">
          <cell r="B56" t="str">
            <v>Ленинградская область</v>
          </cell>
        </row>
        <row r="57">
          <cell r="B57" t="str">
            <v>Липецкая область</v>
          </cell>
        </row>
        <row r="58">
          <cell r="B58" t="str">
            <v>Магаданская область</v>
          </cell>
        </row>
        <row r="59">
          <cell r="B59" t="str">
            <v>Московская область</v>
          </cell>
        </row>
        <row r="60">
          <cell r="B60" t="str">
            <v>Мурманская область</v>
          </cell>
        </row>
        <row r="61">
          <cell r="B61" t="str">
            <v>Нижегородская область</v>
          </cell>
        </row>
        <row r="62">
          <cell r="B62" t="str">
            <v>Новгородская область</v>
          </cell>
        </row>
        <row r="63">
          <cell r="B63" t="str">
            <v>Новосибирская область</v>
          </cell>
        </row>
        <row r="64">
          <cell r="B64" t="str">
            <v>Омская область</v>
          </cell>
        </row>
        <row r="65">
          <cell r="B65" t="str">
            <v>Оренбургская область</v>
          </cell>
        </row>
        <row r="66">
          <cell r="B66" t="str">
            <v>Орловская область</v>
          </cell>
        </row>
        <row r="67">
          <cell r="B67" t="str">
            <v>Пензенская область</v>
          </cell>
        </row>
        <row r="68">
          <cell r="B68" t="str">
            <v>Пермский край</v>
          </cell>
        </row>
        <row r="69">
          <cell r="B69" t="str">
            <v>Псковская область</v>
          </cell>
        </row>
        <row r="70">
          <cell r="B70" t="str">
            <v>Ростовская область</v>
          </cell>
        </row>
        <row r="71">
          <cell r="B71" t="str">
            <v>Рязанская область</v>
          </cell>
        </row>
        <row r="72">
          <cell r="B72" t="str">
            <v>Самарская область</v>
          </cell>
        </row>
        <row r="73">
          <cell r="B73" t="str">
            <v>Саратовская область</v>
          </cell>
        </row>
        <row r="74">
          <cell r="B74" t="str">
            <v>Сахалинская область</v>
          </cell>
        </row>
        <row r="75">
          <cell r="B75" t="str">
            <v>Свердловская область</v>
          </cell>
        </row>
        <row r="76">
          <cell r="B76" t="str">
            <v>Смоленская область</v>
          </cell>
        </row>
        <row r="77">
          <cell r="B77" t="str">
            <v>Тамбовская область</v>
          </cell>
        </row>
        <row r="78">
          <cell r="B78" t="str">
            <v>Тверская область</v>
          </cell>
        </row>
        <row r="79">
          <cell r="B79" t="str">
            <v>Томская область</v>
          </cell>
        </row>
        <row r="80">
          <cell r="B80" t="str">
            <v>Тульская область</v>
          </cell>
        </row>
        <row r="81">
          <cell r="B81" t="str">
            <v>Тюменская область (без ХМАО и ЯНАО)</v>
          </cell>
        </row>
        <row r="82">
          <cell r="B82" t="str">
            <v>Ульяновская область</v>
          </cell>
        </row>
        <row r="83">
          <cell r="B83" t="str">
            <v>Челябинская область</v>
          </cell>
        </row>
        <row r="84">
          <cell r="B84" t="str">
            <v>Забайкальский край</v>
          </cell>
        </row>
        <row r="85">
          <cell r="B85" t="str">
            <v>Ярославская область</v>
          </cell>
        </row>
        <row r="86">
          <cell r="B86" t="str">
            <v>г. Москва</v>
          </cell>
        </row>
        <row r="87">
          <cell r="B87" t="str">
            <v>г. Санкт-Петербург</v>
          </cell>
        </row>
        <row r="88">
          <cell r="B88" t="str">
            <v>Еврейская автономная область</v>
          </cell>
        </row>
        <row r="89">
          <cell r="B89" t="str">
            <v>Ненецкий автономный округ</v>
          </cell>
        </row>
        <row r="90">
          <cell r="B90" t="str">
            <v>Ханты-Мансийский автономный округ - Югра</v>
          </cell>
        </row>
        <row r="91">
          <cell r="B91" t="str">
            <v>Чукотский автономный округ</v>
          </cell>
        </row>
        <row r="92">
          <cell r="B92" t="str">
            <v>Ямало-Ненецкий автономный округ</v>
          </cell>
        </row>
        <row r="93">
          <cell r="B93" t="str">
            <v>Республика Крым</v>
          </cell>
        </row>
        <row r="94">
          <cell r="B94" t="str">
            <v>г. Севастополь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ь по вкладкам"/>
      <sheetName val="Первая"/>
      <sheetName val="Перечнь котельн"/>
      <sheetName val="ВКТРН РСО"/>
      <sheetName val="0.1. АРХ"/>
      <sheetName val="0.2. НЕЦЕНТР"/>
      <sheetName val="1.СИСТМ"/>
      <sheetName val="2.ХРКТР ИСТ"/>
      <sheetName val="3.НАГР"/>
      <sheetName val="3.1.НАГР РЕТР"/>
      <sheetName val="4.КОТЛ"/>
      <sheetName val="5. Перспектива"/>
      <sheetName val="5.1.Насосы"/>
      <sheetName val="5.2. Теплооб"/>
      <sheetName val="6.БЛНС"/>
      <sheetName val="6.1.БЛНС ПЛАН"/>
      <sheetName val="6.2.БЛНС РЕТР"/>
      <sheetName val="7.НРМТ"/>
      <sheetName val="7.1.НРМТ РЕТР"/>
      <sheetName val="8.НРМТ ЗТ"/>
      <sheetName val="9.ТОПЛ"/>
      <sheetName val="9.1.ТОПЛ РЕТР"/>
      <sheetName val="10.УЧЕТ"/>
      <sheetName val="11.ТПЛНС"/>
      <sheetName val="11.1.ТПЛНС РЕТР"/>
      <sheetName val="12.ОТК ИСТ"/>
      <sheetName val="13.ОТК ТС"/>
      <sheetName val="13.1.ОТКЗ РЕТР"/>
      <sheetName val="14.ТС ОБЩ"/>
      <sheetName val="14.1.ТС УЧ"/>
      <sheetName val="15.ПАР СЕТ"/>
      <sheetName val="16.РКНСТР ТС"/>
      <sheetName val="17.НАС СТ"/>
      <sheetName val="18.ЦТП"/>
      <sheetName val="18.1.ЦТП РЕТР"/>
      <sheetName val="19.ИТП"/>
      <sheetName val="19.1ИТП РЕТР"/>
      <sheetName val="20.ОТКР СИС"/>
      <sheetName val="20.1.ОТКР СИС РЕТР"/>
      <sheetName val="21.ЗАП АРМ"/>
      <sheetName val="22.ТК"/>
      <sheetName val="23.ТАРФ"/>
      <sheetName val="23.1.ТАРФ РЕТР"/>
      <sheetName val="24.УДЛН РЕТР"/>
      <sheetName val="25.КАЧ ГВС"/>
      <sheetName val="26.ТЭП"/>
      <sheetName val="26.1.ТЭП РЕТР"/>
      <sheetName val="27.МЕР ТС"/>
      <sheetName val="28.МЕР КОТ ВВОД"/>
      <sheetName val="29.МЕР КОТ ВЫВД"/>
      <sheetName val="30.МЕР МОДЕРН"/>
      <sheetName val="30.1.МЕР РЕКСТР"/>
      <sheetName val="30.2 МЕР КАПРЕМ"/>
      <sheetName val="31.МЕР ДЕЦТР"/>
      <sheetName val="П(грунт)"/>
      <sheetName val="32.МЕР ПЕРЕКЛ"/>
      <sheetName val="ВСПМ СЕТ2"/>
      <sheetName val="П1"/>
      <sheetName val="П2"/>
      <sheetName val="П3"/>
      <sheetName val="П4"/>
      <sheetName val="П5"/>
      <sheetName val="П6"/>
      <sheetName val="П7"/>
      <sheetName val="П8"/>
      <sheetName val="П9"/>
      <sheetName val="П10"/>
      <sheetName val="П11"/>
      <sheetName val="П12"/>
      <sheetName val="П13"/>
      <sheetName val="П14"/>
      <sheetName val="П15"/>
      <sheetName val="П16"/>
      <sheetName val="П17"/>
      <sheetName val="П18"/>
      <sheetName val="П19"/>
      <sheetName val="П20"/>
      <sheetName val="П21"/>
      <sheetName val="П22"/>
      <sheetName val="П24"/>
      <sheetName val="П23"/>
      <sheetName val="П25"/>
      <sheetName val="П26"/>
      <sheetName val="П27"/>
      <sheetName val="П28"/>
      <sheetName val="П29"/>
      <sheetName val="П30"/>
      <sheetName val="П31"/>
      <sheetName val="П32"/>
      <sheetName val="П33"/>
      <sheetName val="П34"/>
      <sheetName val="П35"/>
      <sheetName val="П36"/>
      <sheetName val="П37"/>
      <sheetName val="П38"/>
      <sheetName val="П39"/>
      <sheetName val="П40"/>
      <sheetName val="П41"/>
      <sheetName val="П42"/>
      <sheetName val="П43"/>
      <sheetName val="П44"/>
      <sheetName val="П45"/>
      <sheetName val="П46"/>
      <sheetName val="П47"/>
      <sheetName val="П48"/>
      <sheetName val="П49"/>
      <sheetName val="П50"/>
      <sheetName val="П51"/>
      <sheetName val="П52"/>
      <sheetName val="П53"/>
      <sheetName val="П54"/>
      <sheetName val="П55"/>
      <sheetName val="П56"/>
      <sheetName val="П58"/>
      <sheetName val="П59"/>
      <sheetName val="П60"/>
      <sheetName val="П61"/>
      <sheetName val="П62"/>
      <sheetName val="П63"/>
      <sheetName val="ВСПП63"/>
      <sheetName val="П65"/>
      <sheetName val="П66"/>
      <sheetName val="П67"/>
      <sheetName val="П68"/>
      <sheetName val="П69"/>
      <sheetName val="П70"/>
      <sheetName val="П71"/>
      <sheetName val="П72"/>
      <sheetName val="П73"/>
      <sheetName val="П74"/>
      <sheetName val="ВСП МЕР"/>
      <sheetName val="П75"/>
      <sheetName val="П76"/>
      <sheetName val="ВСП П75"/>
      <sheetName val="П77"/>
      <sheetName val="П78"/>
      <sheetName val="П79"/>
      <sheetName val="П80"/>
      <sheetName val="П81"/>
      <sheetName val="П82"/>
      <sheetName val="П83"/>
      <sheetName val="П84"/>
      <sheetName val="П84.1"/>
      <sheetName val="П85"/>
      <sheetName val="П86"/>
      <sheetName val="П87"/>
      <sheetName val="П88"/>
      <sheetName val="П89"/>
      <sheetName val="П90"/>
      <sheetName val="П91"/>
      <sheetName val="П92"/>
      <sheetName val="Допущения"/>
      <sheetName val="РЕЕСТР ИЗМ"/>
      <sheetName val="Списки"/>
      <sheetName val="СПРАВОЧ"/>
      <sheetName val="Фразы"/>
      <sheetName val="44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>
        <row r="4">
          <cell r="B4" t="str">
            <v>номер участка тепловой сети</v>
          </cell>
          <cell r="C4" t="str">
            <v xml:space="preserve">Котельная </v>
          </cell>
          <cell r="D4" t="str">
            <v>Начальная камера участка</v>
          </cell>
          <cell r="E4" t="str">
            <v>Конечная камера участка</v>
          </cell>
          <cell r="F4" t="str">
            <v>Тип прокладки (1 - надземная; 2 - подземная)</v>
          </cell>
          <cell r="G4" t="str">
            <v>интенсивность отказов теплопровода, соответствующая начальному периоду эксплуатации</v>
          </cell>
          <cell r="H4" t="str">
            <v>продолжительность эксплуатации участка</v>
          </cell>
          <cell r="I4" t="str">
            <v>протяженность i-того участка тепловой сети</v>
          </cell>
          <cell r="J4" t="str">
            <v>расстояние между секционирующими задвижками</v>
          </cell>
          <cell r="K4" t="str">
            <v>диаметр i-того участка тепловой сети</v>
          </cell>
          <cell r="L4" t="str">
            <v>коэффициент, учитывающий продолжительность эксплуатации i-того участка теплопровода</v>
          </cell>
          <cell r="M4" t="str">
            <v>Интенсивности отказов i- того участка</v>
          </cell>
          <cell r="N4" t="str">
            <v>Параметр потока отказов участка тепловой сети</v>
          </cell>
          <cell r="O4" t="str">
            <v>Среднее время до восстановления i-того участка теплопровода, содержащего ЗРА</v>
          </cell>
          <cell r="P4" t="str">
            <v>Интенсивность восстановления -того участка теплопровода, содержащего ЗРА</v>
          </cell>
          <cell r="Q4" t="str">
            <v>Стационарная вероятность рабочего состояния тепловой сети, состоящей из N участков</v>
          </cell>
          <cell r="R4" t="str">
            <v>Вероятность безотказной работы пути относительно конечного потребителя</v>
          </cell>
        </row>
        <row r="5">
          <cell r="B5" t="str">
            <v>Ед.изм.</v>
          </cell>
          <cell r="C5" t="str">
            <v>-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1/км/год</v>
          </cell>
          <cell r="H5" t="str">
            <v>лет</v>
          </cell>
          <cell r="I5" t="str">
            <v>км</v>
          </cell>
          <cell r="J5" t="str">
            <v>км</v>
          </cell>
          <cell r="K5" t="str">
            <v>м</v>
          </cell>
          <cell r="L5" t="str">
            <v>-</v>
          </cell>
          <cell r="M5" t="str">
            <v>1/км/год</v>
          </cell>
          <cell r="N5" t="str">
            <v>1/год</v>
          </cell>
          <cell r="O5" t="str">
            <v>ч</v>
          </cell>
          <cell r="P5" t="str">
            <v>1/ч</v>
          </cell>
          <cell r="Q5" t="str">
            <v>-</v>
          </cell>
          <cell r="R5" t="str">
            <v>-</v>
          </cell>
        </row>
      </sheetData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ь по вкладкам"/>
      <sheetName val="Первая"/>
      <sheetName val="Перечнь котельн"/>
      <sheetName val="ВКТРН РСО"/>
      <sheetName val="0.1. АРХ"/>
      <sheetName val="0.2. НЕЦЕНТР"/>
      <sheetName val="1.СИСТМ"/>
      <sheetName val="2.ХРКТР ИСТ"/>
      <sheetName val="3.НАГР"/>
      <sheetName val="3.1.НАГР РЕТР"/>
      <sheetName val="4.КОТЛ"/>
      <sheetName val="5. Перспектива"/>
      <sheetName val="5.1.Насосы"/>
      <sheetName val="5.2. Теплооб"/>
      <sheetName val="6.БЛНС"/>
      <sheetName val="6.1.БЛНС ПЛАН"/>
      <sheetName val="6.2.БЛНС РЕТР"/>
      <sheetName val="7.НРМТ"/>
      <sheetName val="7.1.НРМТ РЕТР"/>
      <sheetName val="8.НРМТ ЗТ"/>
      <sheetName val="9.ТОПЛ"/>
      <sheetName val="9.1.ТОПЛ РЕТР"/>
      <sheetName val="10.УЧЕТ"/>
      <sheetName val="11.ТПЛНС"/>
      <sheetName val="11.1.ТПЛНС РЕТР"/>
      <sheetName val="12.ОТК ИСТ"/>
      <sheetName val="13.ОТК ТС"/>
      <sheetName val="13.1.ОТКЗ РЕТР"/>
      <sheetName val="14.ТС ОБЩ"/>
      <sheetName val="15.ПАР СЕТ"/>
      <sheetName val="16.РКНСТР ТС"/>
      <sheetName val="17.НАС СТ"/>
      <sheetName val="18.ЦТП"/>
      <sheetName val="18.1.ЦТП РЕТР"/>
      <sheetName val="19.ИТП"/>
      <sheetName val="19.1ИТП РЕТР"/>
      <sheetName val="20.ОТКР СИС"/>
      <sheetName val="20.1.ОТКР СИС РЕТР"/>
      <sheetName val="21.ЗАП АРМ"/>
      <sheetName val="22.ТК"/>
      <sheetName val="23.ТАРФ"/>
      <sheetName val="23.1.ТАРФ РЕТР"/>
      <sheetName val="24.УДЛН РЕТР"/>
      <sheetName val="25.КАЧ ГВС"/>
      <sheetName val="26.ТЭП"/>
      <sheetName val="26.1.ТЭП РЕТР"/>
      <sheetName val="27.МЕР ТС"/>
      <sheetName val="28.МЕР КОТ ВВОД"/>
      <sheetName val="29.МЕР КОТ ВЫВД"/>
      <sheetName val="30.МЕР МОДЕРН"/>
      <sheetName val="30.1.МЕР РЕКСТР"/>
      <sheetName val="30.2 МЕР КАПРЕМ"/>
      <sheetName val="31.МЕР ДЕЦТР"/>
      <sheetName val="П(грунт)"/>
      <sheetName val="32.МЕР ПЕРЕКЛ"/>
      <sheetName val="ВСПМ СЕТ2"/>
      <sheetName val="П1"/>
      <sheetName val="П2"/>
      <sheetName val="П3"/>
      <sheetName val="П4"/>
      <sheetName val="П5"/>
      <sheetName val="П6"/>
      <sheetName val="П7"/>
      <sheetName val="П8"/>
      <sheetName val="П9"/>
      <sheetName val="П10"/>
      <sheetName val="П11"/>
      <sheetName val="П12"/>
      <sheetName val="П13"/>
      <sheetName val="П14"/>
      <sheetName val="П15"/>
      <sheetName val="П16"/>
      <sheetName val="П17"/>
      <sheetName val="П18"/>
      <sheetName val="П19"/>
      <sheetName val="П20"/>
      <sheetName val="П21"/>
      <sheetName val="П22"/>
      <sheetName val="П24"/>
      <sheetName val="П23"/>
      <sheetName val="П25"/>
      <sheetName val="П26"/>
      <sheetName val="П27"/>
      <sheetName val="П28"/>
      <sheetName val="П29"/>
      <sheetName val="П30"/>
      <sheetName val="П31"/>
      <sheetName val="П32"/>
      <sheetName val="П33"/>
      <sheetName val="П34"/>
      <sheetName val="П35"/>
      <sheetName val="П36"/>
      <sheetName val="П37"/>
      <sheetName val="П38"/>
      <sheetName val="П39"/>
      <sheetName val="П40"/>
      <sheetName val="П41"/>
      <sheetName val="П42"/>
      <sheetName val="П43"/>
      <sheetName val="П44"/>
      <sheetName val="П45"/>
      <sheetName val="П46"/>
      <sheetName val="П47"/>
      <sheetName val="П48"/>
      <sheetName val="П49"/>
      <sheetName val="П50"/>
      <sheetName val="П51"/>
      <sheetName val="П52"/>
      <sheetName val="П53"/>
      <sheetName val="П54"/>
      <sheetName val="П55"/>
      <sheetName val="П56"/>
      <sheetName val="П58"/>
      <sheetName val="П59"/>
      <sheetName val="П60"/>
      <sheetName val="П61"/>
      <sheetName val="П62"/>
      <sheetName val="П63"/>
      <sheetName val="ВСПП63"/>
      <sheetName val="П65"/>
      <sheetName val="П66"/>
      <sheetName val="П67"/>
      <sheetName val="П68"/>
      <sheetName val="П69"/>
      <sheetName val="П70"/>
      <sheetName val="П71"/>
      <sheetName val="П72"/>
      <sheetName val="П73"/>
      <sheetName val="П74"/>
      <sheetName val="ВСП МЕР"/>
      <sheetName val="П75"/>
      <sheetName val="П76"/>
      <sheetName val="ВСП П75"/>
      <sheetName val="П77"/>
      <sheetName val="П78"/>
      <sheetName val="П79"/>
      <sheetName val="П80"/>
      <sheetName val="П81"/>
      <sheetName val="П82"/>
      <sheetName val="П83"/>
      <sheetName val="П85"/>
      <sheetName val="П86"/>
      <sheetName val="П87"/>
      <sheetName val="П88"/>
      <sheetName val="П89"/>
      <sheetName val="П91"/>
      <sheetName val="П90"/>
      <sheetName val="П92"/>
      <sheetName val="Допущения"/>
      <sheetName val="РЕЕСТР ИЗМ"/>
      <sheetName val="Списки"/>
      <sheetName val="Фразы"/>
      <sheetName val="44.3"/>
    </sheetNames>
    <sheetDataSet>
      <sheetData sheetId="0"/>
      <sheetData sheetId="1">
        <row r="8">
          <cell r="D8" t="str">
            <v>Свердловская область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>
        <row r="3">
          <cell r="AH3" t="str">
            <v>Подземная канальная или подвальная</v>
          </cell>
        </row>
        <row r="4">
          <cell r="AH4" t="str">
            <v>Подземная бесканальная</v>
          </cell>
        </row>
      </sheetData>
      <sheetData sheetId="151"/>
      <sheetData sheetId="1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BC553-C4B3-4277-AEF9-3BFBF3AAF353}">
  <sheetPr>
    <tabColor rgb="FF00B050"/>
  </sheetPr>
  <dimension ref="A1:J580"/>
  <sheetViews>
    <sheetView topLeftCell="A224" zoomScale="66" zoomScaleNormal="100" workbookViewId="0">
      <selection activeCell="B6" sqref="B6:I580"/>
    </sheetView>
  </sheetViews>
  <sheetFormatPr defaultColWidth="8.88671875" defaultRowHeight="13.2" x14ac:dyDescent="0.25"/>
  <cols>
    <col min="1" max="1" width="8.88671875" style="28"/>
    <col min="2" max="2" width="8.5546875" style="28" customWidth="1"/>
    <col min="3" max="3" width="23.109375" style="28" customWidth="1"/>
    <col min="4" max="4" width="15.44140625" style="28" customWidth="1"/>
    <col min="5" max="5" width="16" style="28" customWidth="1"/>
    <col min="6" max="6" width="15.6640625" style="28" customWidth="1"/>
    <col min="7" max="7" width="16.33203125" style="28" customWidth="1"/>
    <col min="8" max="8" width="20.6640625" style="28" customWidth="1"/>
    <col min="9" max="9" width="21.33203125" style="28" customWidth="1"/>
    <col min="10" max="15" width="13.88671875" style="28" customWidth="1"/>
    <col min="16" max="16" width="14" style="28" customWidth="1"/>
    <col min="17" max="17" width="14.88671875" style="28" customWidth="1"/>
    <col min="18" max="18" width="15.33203125" style="28" customWidth="1"/>
    <col min="19" max="16384" width="8.88671875" style="28"/>
  </cols>
  <sheetData>
    <row r="1" spans="1:10" ht="18" customHeight="1" x14ac:dyDescent="0.25">
      <c r="A1" s="38" t="s">
        <v>631</v>
      </c>
      <c r="B1" s="105" t="s">
        <v>630</v>
      </c>
      <c r="C1" s="105"/>
      <c r="D1" s="105"/>
      <c r="E1" s="105"/>
      <c r="F1" s="105"/>
      <c r="G1" s="105"/>
      <c r="H1" s="105"/>
      <c r="I1" s="105"/>
      <c r="J1" s="105"/>
    </row>
    <row r="2" spans="1:10" ht="15.75" customHeight="1" x14ac:dyDescent="0.25">
      <c r="B2" s="37" t="s">
        <v>629</v>
      </c>
      <c r="C2" s="37"/>
      <c r="D2" s="37" t="s">
        <v>17</v>
      </c>
      <c r="E2" s="37" t="s">
        <v>17</v>
      </c>
      <c r="F2" s="37" t="s">
        <v>621</v>
      </c>
      <c r="G2" s="37" t="s">
        <v>621</v>
      </c>
      <c r="H2" s="37" t="s">
        <v>628</v>
      </c>
      <c r="I2" s="37" t="s">
        <v>627</v>
      </c>
    </row>
    <row r="3" spans="1:10" x14ac:dyDescent="0.25">
      <c r="B3" s="37" t="s">
        <v>626</v>
      </c>
      <c r="C3" s="37" t="s">
        <v>625</v>
      </c>
      <c r="D3" s="37" t="s">
        <v>624</v>
      </c>
      <c r="E3" s="37" t="s">
        <v>623</v>
      </c>
      <c r="F3" s="37" t="s">
        <v>622</v>
      </c>
      <c r="G3" s="37" t="s">
        <v>621</v>
      </c>
      <c r="H3" s="37" t="s">
        <v>620</v>
      </c>
      <c r="I3" s="37" t="s">
        <v>619</v>
      </c>
    </row>
    <row r="4" spans="1:10" ht="39.6" x14ac:dyDescent="0.25">
      <c r="B4" s="35" t="s">
        <v>19</v>
      </c>
      <c r="C4" s="36" t="s">
        <v>618</v>
      </c>
      <c r="D4" s="36" t="s">
        <v>617</v>
      </c>
      <c r="E4" s="36" t="s">
        <v>616</v>
      </c>
      <c r="F4" s="36" t="s">
        <v>615</v>
      </c>
      <c r="G4" s="36" t="s">
        <v>614</v>
      </c>
      <c r="H4" s="36" t="s">
        <v>613</v>
      </c>
      <c r="I4" s="36" t="s">
        <v>612</v>
      </c>
    </row>
    <row r="5" spans="1:10" x14ac:dyDescent="0.25">
      <c r="B5" s="35" t="s">
        <v>611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41</v>
      </c>
      <c r="I5" s="34" t="s">
        <v>24</v>
      </c>
    </row>
    <row r="6" spans="1:10" ht="39.6" x14ac:dyDescent="0.25">
      <c r="B6" s="33">
        <v>1</v>
      </c>
      <c r="C6" s="32" t="s">
        <v>889</v>
      </c>
      <c r="D6" s="29" t="s">
        <v>889</v>
      </c>
      <c r="E6" s="29" t="s">
        <v>890</v>
      </c>
      <c r="F6" s="31">
        <v>1992</v>
      </c>
      <c r="G6" s="30" t="s">
        <v>610</v>
      </c>
      <c r="H6" s="29">
        <v>100</v>
      </c>
      <c r="I6" s="29">
        <v>3</v>
      </c>
    </row>
    <row r="7" spans="1:10" ht="39.6" x14ac:dyDescent="0.25">
      <c r="B7" s="33">
        <v>2</v>
      </c>
      <c r="C7" s="32" t="s">
        <v>889</v>
      </c>
      <c r="D7" s="29" t="s">
        <v>890</v>
      </c>
      <c r="E7" s="29" t="s">
        <v>891</v>
      </c>
      <c r="F7" s="31">
        <v>1992</v>
      </c>
      <c r="G7" s="30" t="s">
        <v>610</v>
      </c>
      <c r="H7" s="29">
        <v>69</v>
      </c>
      <c r="I7" s="29">
        <v>104</v>
      </c>
    </row>
    <row r="8" spans="1:10" ht="39.6" x14ac:dyDescent="0.25">
      <c r="B8" s="33">
        <v>3</v>
      </c>
      <c r="C8" s="32" t="s">
        <v>889</v>
      </c>
      <c r="D8" s="29" t="s">
        <v>890</v>
      </c>
      <c r="E8" s="29" t="s">
        <v>892</v>
      </c>
      <c r="F8" s="31">
        <v>1980</v>
      </c>
      <c r="G8" s="30" t="s">
        <v>610</v>
      </c>
      <c r="H8" s="29">
        <v>69</v>
      </c>
      <c r="I8" s="29">
        <v>28</v>
      </c>
    </row>
    <row r="9" spans="1:10" ht="39.6" x14ac:dyDescent="0.25">
      <c r="B9" s="33">
        <v>4</v>
      </c>
      <c r="C9" s="32" t="s">
        <v>889</v>
      </c>
      <c r="D9" s="29" t="s">
        <v>892</v>
      </c>
      <c r="E9" s="29" t="s">
        <v>893</v>
      </c>
      <c r="F9" s="31">
        <v>1979</v>
      </c>
      <c r="G9" s="30" t="s">
        <v>610</v>
      </c>
      <c r="H9" s="29">
        <v>51</v>
      </c>
      <c r="I9" s="29">
        <v>5</v>
      </c>
    </row>
    <row r="10" spans="1:10" ht="39.6" x14ac:dyDescent="0.25">
      <c r="B10" s="33">
        <v>5</v>
      </c>
      <c r="C10" s="32" t="s">
        <v>889</v>
      </c>
      <c r="D10" s="29" t="s">
        <v>892</v>
      </c>
      <c r="E10" s="29" t="s">
        <v>894</v>
      </c>
      <c r="F10" s="31">
        <v>1979</v>
      </c>
      <c r="G10" s="30" t="s">
        <v>610</v>
      </c>
      <c r="H10" s="29">
        <v>51</v>
      </c>
      <c r="I10" s="29">
        <v>11</v>
      </c>
    </row>
    <row r="11" spans="1:10" ht="39.6" x14ac:dyDescent="0.25">
      <c r="B11" s="33">
        <v>6</v>
      </c>
      <c r="C11" s="32" t="s">
        <v>889</v>
      </c>
      <c r="D11" s="29" t="s">
        <v>892</v>
      </c>
      <c r="E11" s="29" t="s">
        <v>895</v>
      </c>
      <c r="F11" s="31">
        <v>1980</v>
      </c>
      <c r="G11" s="30" t="s">
        <v>610</v>
      </c>
      <c r="H11" s="29">
        <v>51</v>
      </c>
      <c r="I11" s="29">
        <v>97</v>
      </c>
    </row>
    <row r="12" spans="1:10" ht="26.4" x14ac:dyDescent="0.25">
      <c r="B12" s="33">
        <v>7</v>
      </c>
      <c r="C12" s="32" t="s">
        <v>896</v>
      </c>
      <c r="D12" s="29" t="s">
        <v>896</v>
      </c>
      <c r="E12" s="29" t="s">
        <v>897</v>
      </c>
      <c r="F12" s="31">
        <v>1990</v>
      </c>
      <c r="G12" s="30" t="s">
        <v>609</v>
      </c>
      <c r="H12" s="29">
        <v>100</v>
      </c>
      <c r="I12" s="29">
        <v>5</v>
      </c>
    </row>
    <row r="13" spans="1:10" ht="39.6" x14ac:dyDescent="0.25">
      <c r="B13" s="33">
        <v>8</v>
      </c>
      <c r="C13" s="32" t="s">
        <v>898</v>
      </c>
      <c r="D13" s="29" t="s">
        <v>898</v>
      </c>
      <c r="E13" s="29" t="s">
        <v>899</v>
      </c>
      <c r="F13" s="31">
        <v>1986</v>
      </c>
      <c r="G13" s="30" t="s">
        <v>609</v>
      </c>
      <c r="H13" s="29">
        <v>100</v>
      </c>
      <c r="I13" s="29">
        <v>5</v>
      </c>
    </row>
    <row r="14" spans="1:10" ht="39.6" x14ac:dyDescent="0.25">
      <c r="B14" s="33">
        <v>9</v>
      </c>
      <c r="C14" s="32" t="s">
        <v>889</v>
      </c>
      <c r="D14" s="29" t="s">
        <v>889</v>
      </c>
      <c r="E14" s="29" t="s">
        <v>900</v>
      </c>
      <c r="F14" s="31">
        <v>2008</v>
      </c>
      <c r="G14" s="30" t="s">
        <v>610</v>
      </c>
      <c r="H14" s="29">
        <v>51</v>
      </c>
      <c r="I14" s="29">
        <v>125</v>
      </c>
    </row>
    <row r="15" spans="1:10" x14ac:dyDescent="0.25">
      <c r="B15" s="28">
        <v>10</v>
      </c>
      <c r="C15" s="28" t="s">
        <v>901</v>
      </c>
      <c r="D15" s="28" t="s">
        <v>901</v>
      </c>
      <c r="E15" s="28" t="s">
        <v>902</v>
      </c>
      <c r="F15" s="28">
        <v>1998</v>
      </c>
      <c r="G15" s="28" t="s">
        <v>610</v>
      </c>
      <c r="H15" s="28">
        <v>51</v>
      </c>
      <c r="I15" s="28">
        <v>18</v>
      </c>
    </row>
    <row r="16" spans="1:10" x14ac:dyDescent="0.25">
      <c r="B16" s="28">
        <v>11</v>
      </c>
      <c r="C16" s="28" t="s">
        <v>903</v>
      </c>
      <c r="D16" s="28" t="s">
        <v>903</v>
      </c>
      <c r="E16" s="28" t="s">
        <v>904</v>
      </c>
      <c r="F16" s="28">
        <v>1983</v>
      </c>
      <c r="G16" s="28" t="s">
        <v>609</v>
      </c>
      <c r="H16" s="28">
        <v>32</v>
      </c>
      <c r="I16" s="28">
        <v>2</v>
      </c>
    </row>
    <row r="17" spans="2:9" ht="14.4" x14ac:dyDescent="0.3">
      <c r="B17" s="28">
        <v>12</v>
      </c>
      <c r="C17" s="28" t="s">
        <v>905</v>
      </c>
      <c r="D17" s="28" t="s">
        <v>905</v>
      </c>
      <c r="E17" s="28" t="s">
        <v>906</v>
      </c>
      <c r="F17" s="7">
        <v>1978</v>
      </c>
      <c r="G17" s="28" t="s">
        <v>610</v>
      </c>
      <c r="H17" s="28">
        <v>32</v>
      </c>
      <c r="I17" s="28">
        <v>2</v>
      </c>
    </row>
    <row r="18" spans="2:9" x14ac:dyDescent="0.25">
      <c r="B18" s="28">
        <v>13</v>
      </c>
      <c r="C18" s="28" t="s">
        <v>907</v>
      </c>
      <c r="D18" s="28" t="s">
        <v>907</v>
      </c>
      <c r="E18" s="28" t="s">
        <v>908</v>
      </c>
      <c r="F18" s="28">
        <v>1996</v>
      </c>
      <c r="G18" s="28" t="s">
        <v>610</v>
      </c>
      <c r="H18" s="28">
        <v>100</v>
      </c>
      <c r="I18" s="28">
        <v>5</v>
      </c>
    </row>
    <row r="19" spans="2:9" x14ac:dyDescent="0.25">
      <c r="B19" s="28">
        <v>14</v>
      </c>
      <c r="C19" s="28" t="s">
        <v>907</v>
      </c>
      <c r="D19" s="28" t="s">
        <v>908</v>
      </c>
      <c r="E19" s="28" t="s">
        <v>909</v>
      </c>
      <c r="F19" s="28">
        <v>1995</v>
      </c>
      <c r="G19" s="28" t="s">
        <v>610</v>
      </c>
      <c r="H19" s="28">
        <v>100</v>
      </c>
      <c r="I19" s="28">
        <v>50</v>
      </c>
    </row>
    <row r="20" spans="2:9" x14ac:dyDescent="0.25">
      <c r="B20" s="28">
        <v>15</v>
      </c>
      <c r="C20" s="28" t="s">
        <v>907</v>
      </c>
      <c r="D20" s="28" t="s">
        <v>908</v>
      </c>
      <c r="E20" s="28" t="s">
        <v>910</v>
      </c>
      <c r="F20" s="28">
        <v>1995</v>
      </c>
      <c r="G20" s="28" t="s">
        <v>610</v>
      </c>
      <c r="H20" s="28">
        <v>100</v>
      </c>
      <c r="I20" s="28">
        <v>55</v>
      </c>
    </row>
    <row r="21" spans="2:9" x14ac:dyDescent="0.25">
      <c r="B21" s="28">
        <v>16</v>
      </c>
      <c r="C21" s="28" t="s">
        <v>911</v>
      </c>
      <c r="D21" s="28" t="s">
        <v>911</v>
      </c>
      <c r="E21" s="28" t="s">
        <v>908</v>
      </c>
      <c r="F21" s="28">
        <v>1979</v>
      </c>
      <c r="G21" s="28" t="s">
        <v>610</v>
      </c>
      <c r="H21" s="28">
        <v>69</v>
      </c>
      <c r="I21" s="28">
        <v>37</v>
      </c>
    </row>
    <row r="22" spans="2:9" x14ac:dyDescent="0.25">
      <c r="B22" s="28">
        <v>17</v>
      </c>
      <c r="C22" s="28" t="s">
        <v>911</v>
      </c>
      <c r="D22" s="28" t="s">
        <v>908</v>
      </c>
      <c r="E22" s="28" t="s">
        <v>912</v>
      </c>
      <c r="F22" s="28">
        <v>1979</v>
      </c>
      <c r="G22" s="28" t="s">
        <v>610</v>
      </c>
      <c r="H22" s="28">
        <v>69</v>
      </c>
      <c r="I22" s="28">
        <v>12</v>
      </c>
    </row>
    <row r="23" spans="2:9" x14ac:dyDescent="0.25">
      <c r="B23" s="28">
        <v>18</v>
      </c>
      <c r="C23" s="28" t="s">
        <v>913</v>
      </c>
      <c r="D23" s="28" t="s">
        <v>913</v>
      </c>
      <c r="E23" s="28" t="s">
        <v>914</v>
      </c>
      <c r="F23" s="28">
        <v>2001</v>
      </c>
      <c r="G23" s="28" t="s">
        <v>609</v>
      </c>
      <c r="H23" s="28">
        <v>81</v>
      </c>
      <c r="I23" s="28">
        <v>2</v>
      </c>
    </row>
    <row r="24" spans="2:9" x14ac:dyDescent="0.25">
      <c r="B24" s="28">
        <v>19</v>
      </c>
      <c r="C24" s="28" t="s">
        <v>913</v>
      </c>
      <c r="D24" s="28" t="s">
        <v>914</v>
      </c>
      <c r="E24" s="28" t="s">
        <v>915</v>
      </c>
      <c r="F24" s="28">
        <v>1986</v>
      </c>
      <c r="G24" s="28" t="s">
        <v>610</v>
      </c>
      <c r="H24" s="28">
        <v>69</v>
      </c>
      <c r="I24" s="28">
        <v>80</v>
      </c>
    </row>
    <row r="25" spans="2:9" x14ac:dyDescent="0.25">
      <c r="B25" s="28">
        <v>20</v>
      </c>
      <c r="C25" s="28" t="s">
        <v>913</v>
      </c>
      <c r="D25" s="28" t="s">
        <v>915</v>
      </c>
      <c r="E25" s="28" t="s">
        <v>916</v>
      </c>
      <c r="F25" s="28">
        <v>1986</v>
      </c>
      <c r="G25" s="28" t="s">
        <v>610</v>
      </c>
      <c r="H25" s="28">
        <v>69</v>
      </c>
      <c r="I25" s="28">
        <v>6</v>
      </c>
    </row>
    <row r="26" spans="2:9" x14ac:dyDescent="0.25">
      <c r="B26" s="28">
        <v>21</v>
      </c>
      <c r="C26" s="28" t="s">
        <v>913</v>
      </c>
      <c r="D26" s="28" t="s">
        <v>914</v>
      </c>
      <c r="E26" s="28" t="s">
        <v>917</v>
      </c>
      <c r="F26" s="28">
        <v>1998</v>
      </c>
      <c r="G26" s="28" t="s">
        <v>609</v>
      </c>
      <c r="H26" s="28">
        <v>51</v>
      </c>
      <c r="I26" s="28">
        <v>3</v>
      </c>
    </row>
    <row r="27" spans="2:9" x14ac:dyDescent="0.25">
      <c r="B27" s="28">
        <v>22</v>
      </c>
      <c r="C27" s="28" t="s">
        <v>913</v>
      </c>
      <c r="D27" s="28" t="s">
        <v>915</v>
      </c>
      <c r="E27" s="28" t="s">
        <v>916</v>
      </c>
      <c r="F27" s="28">
        <v>1986</v>
      </c>
      <c r="G27" s="28" t="s">
        <v>610</v>
      </c>
      <c r="H27" s="28">
        <v>51</v>
      </c>
      <c r="I27" s="28">
        <v>24</v>
      </c>
    </row>
    <row r="28" spans="2:9" x14ac:dyDescent="0.25">
      <c r="B28" s="28">
        <v>23</v>
      </c>
      <c r="C28" s="28" t="s">
        <v>918</v>
      </c>
      <c r="D28" s="28" t="s">
        <v>918</v>
      </c>
      <c r="E28" s="28" t="s">
        <v>919</v>
      </c>
      <c r="F28" s="28">
        <v>1967</v>
      </c>
      <c r="G28" s="28" t="s">
        <v>609</v>
      </c>
      <c r="H28" s="28">
        <v>51</v>
      </c>
      <c r="I28" s="28">
        <v>60</v>
      </c>
    </row>
    <row r="29" spans="2:9" x14ac:dyDescent="0.25">
      <c r="B29" s="28">
        <v>24</v>
      </c>
      <c r="C29" s="28" t="s">
        <v>920</v>
      </c>
      <c r="D29" s="28" t="s">
        <v>920</v>
      </c>
      <c r="E29" s="28" t="s">
        <v>890</v>
      </c>
      <c r="F29" s="28">
        <v>1983</v>
      </c>
      <c r="G29" s="28" t="s">
        <v>610</v>
      </c>
      <c r="H29" s="28">
        <v>69</v>
      </c>
      <c r="I29" s="28">
        <v>92</v>
      </c>
    </row>
    <row r="30" spans="2:9" x14ac:dyDescent="0.25">
      <c r="B30" s="28">
        <v>25</v>
      </c>
      <c r="C30" s="28" t="s">
        <v>920</v>
      </c>
      <c r="D30" s="28" t="s">
        <v>890</v>
      </c>
      <c r="E30" s="28" t="s">
        <v>921</v>
      </c>
      <c r="F30" s="28">
        <v>1983</v>
      </c>
      <c r="G30" s="28" t="s">
        <v>610</v>
      </c>
      <c r="H30" s="28">
        <v>69</v>
      </c>
      <c r="I30" s="28">
        <v>48</v>
      </c>
    </row>
    <row r="31" spans="2:9" x14ac:dyDescent="0.25">
      <c r="B31" s="28">
        <v>26</v>
      </c>
      <c r="C31" s="28" t="s">
        <v>920</v>
      </c>
      <c r="D31" s="28" t="s">
        <v>890</v>
      </c>
      <c r="E31" s="28" t="s">
        <v>922</v>
      </c>
      <c r="F31" s="28">
        <v>1980</v>
      </c>
      <c r="G31" s="28" t="s">
        <v>610</v>
      </c>
      <c r="H31" s="28">
        <v>51</v>
      </c>
      <c r="I31" s="28">
        <v>14</v>
      </c>
    </row>
    <row r="32" spans="2:9" x14ac:dyDescent="0.25">
      <c r="B32" s="28">
        <v>27</v>
      </c>
      <c r="C32" s="28" t="s">
        <v>923</v>
      </c>
      <c r="D32" s="28" t="s">
        <v>923</v>
      </c>
      <c r="E32" s="28" t="s">
        <v>924</v>
      </c>
      <c r="F32" s="28">
        <v>2008</v>
      </c>
      <c r="G32" s="28" t="s">
        <v>610</v>
      </c>
      <c r="H32" s="28">
        <v>81</v>
      </c>
      <c r="I32" s="28">
        <v>21</v>
      </c>
    </row>
    <row r="33" spans="2:9" x14ac:dyDescent="0.25">
      <c r="B33" s="28">
        <v>28</v>
      </c>
      <c r="C33" s="28" t="s">
        <v>923</v>
      </c>
      <c r="D33" s="28" t="s">
        <v>923</v>
      </c>
      <c r="E33" s="28" t="s">
        <v>925</v>
      </c>
      <c r="F33" s="28">
        <v>1996</v>
      </c>
      <c r="G33" s="28" t="s">
        <v>609</v>
      </c>
      <c r="H33" s="28">
        <v>69</v>
      </c>
      <c r="I33" s="28">
        <v>15</v>
      </c>
    </row>
    <row r="34" spans="2:9" x14ac:dyDescent="0.25">
      <c r="B34" s="28">
        <v>29</v>
      </c>
      <c r="C34" s="28" t="s">
        <v>923</v>
      </c>
      <c r="D34" s="28" t="s">
        <v>925</v>
      </c>
      <c r="E34" s="28" t="s">
        <v>926</v>
      </c>
      <c r="F34" s="28">
        <v>1996</v>
      </c>
      <c r="G34" s="28" t="s">
        <v>609</v>
      </c>
      <c r="H34" s="28">
        <v>69</v>
      </c>
      <c r="I34" s="28">
        <v>146</v>
      </c>
    </row>
    <row r="35" spans="2:9" x14ac:dyDescent="0.25">
      <c r="B35" s="28">
        <v>30</v>
      </c>
      <c r="C35" s="28" t="s">
        <v>923</v>
      </c>
      <c r="D35" s="28" t="s">
        <v>925</v>
      </c>
      <c r="E35" s="28" t="s">
        <v>925</v>
      </c>
      <c r="F35" s="28">
        <v>1996</v>
      </c>
      <c r="G35" s="28" t="s">
        <v>610</v>
      </c>
      <c r="H35" s="28">
        <v>69</v>
      </c>
      <c r="I35" s="28">
        <v>10</v>
      </c>
    </row>
    <row r="36" spans="2:9" x14ac:dyDescent="0.25">
      <c r="B36" s="28">
        <v>31</v>
      </c>
      <c r="C36" s="28" t="s">
        <v>927</v>
      </c>
      <c r="D36" s="28" t="s">
        <v>927</v>
      </c>
      <c r="E36" s="28" t="s">
        <v>928</v>
      </c>
      <c r="F36" s="28">
        <v>1997</v>
      </c>
      <c r="G36" s="28" t="s">
        <v>610</v>
      </c>
      <c r="H36" s="28">
        <v>32</v>
      </c>
      <c r="I36" s="28">
        <v>2</v>
      </c>
    </row>
    <row r="37" spans="2:9" x14ac:dyDescent="0.25">
      <c r="B37" s="28">
        <v>32</v>
      </c>
      <c r="C37" s="28" t="s">
        <v>929</v>
      </c>
      <c r="D37" s="28" t="s">
        <v>929</v>
      </c>
      <c r="E37" s="28" t="s">
        <v>930</v>
      </c>
      <c r="F37" s="28">
        <v>1986</v>
      </c>
      <c r="G37" s="28" t="s">
        <v>610</v>
      </c>
      <c r="H37" s="28">
        <v>32</v>
      </c>
      <c r="I37" s="28">
        <v>2</v>
      </c>
    </row>
    <row r="38" spans="2:9" x14ac:dyDescent="0.25">
      <c r="B38" s="28">
        <v>33</v>
      </c>
      <c r="C38" s="28" t="s">
        <v>931</v>
      </c>
      <c r="D38" s="28" t="s">
        <v>931</v>
      </c>
      <c r="E38" s="28" t="s">
        <v>932</v>
      </c>
      <c r="F38" s="28">
        <v>1982</v>
      </c>
      <c r="G38" s="28" t="s">
        <v>610</v>
      </c>
      <c r="H38" s="28">
        <v>69</v>
      </c>
      <c r="I38" s="28">
        <v>17</v>
      </c>
    </row>
    <row r="39" spans="2:9" x14ac:dyDescent="0.25">
      <c r="B39" s="28">
        <v>34</v>
      </c>
      <c r="C39" s="28" t="s">
        <v>933</v>
      </c>
      <c r="D39" s="28" t="s">
        <v>933</v>
      </c>
      <c r="E39" s="28" t="s">
        <v>934</v>
      </c>
      <c r="F39" s="28">
        <v>1997</v>
      </c>
      <c r="G39" s="28" t="s">
        <v>610</v>
      </c>
      <c r="H39" s="28">
        <v>69</v>
      </c>
      <c r="I39" s="28">
        <v>12</v>
      </c>
    </row>
    <row r="40" spans="2:9" x14ac:dyDescent="0.25">
      <c r="B40" s="28">
        <v>35</v>
      </c>
      <c r="C40" s="28" t="s">
        <v>935</v>
      </c>
      <c r="D40" s="28" t="s">
        <v>935</v>
      </c>
      <c r="E40" s="28" t="s">
        <v>936</v>
      </c>
      <c r="F40" s="28">
        <v>1998</v>
      </c>
      <c r="G40" s="28" t="s">
        <v>610</v>
      </c>
      <c r="H40" s="28">
        <v>32</v>
      </c>
      <c r="I40" s="28">
        <v>2</v>
      </c>
    </row>
    <row r="41" spans="2:9" x14ac:dyDescent="0.25">
      <c r="B41" s="28">
        <v>36</v>
      </c>
      <c r="C41" s="28" t="s">
        <v>937</v>
      </c>
      <c r="D41" s="28" t="s">
        <v>937</v>
      </c>
      <c r="E41" s="28" t="s">
        <v>938</v>
      </c>
      <c r="F41" s="28">
        <v>1985</v>
      </c>
      <c r="G41" s="28" t="s">
        <v>610</v>
      </c>
      <c r="H41" s="28">
        <v>32</v>
      </c>
      <c r="I41" s="28">
        <v>28</v>
      </c>
    </row>
    <row r="42" spans="2:9" x14ac:dyDescent="0.25">
      <c r="B42" s="28">
        <v>37</v>
      </c>
      <c r="C42" s="28" t="s">
        <v>939</v>
      </c>
      <c r="D42" s="28" t="s">
        <v>939</v>
      </c>
      <c r="E42" s="28" t="s">
        <v>940</v>
      </c>
      <c r="F42" s="28">
        <v>1991</v>
      </c>
      <c r="G42" s="28" t="s">
        <v>610</v>
      </c>
      <c r="H42" s="28">
        <v>100</v>
      </c>
      <c r="I42" s="28">
        <v>34</v>
      </c>
    </row>
    <row r="43" spans="2:9" x14ac:dyDescent="0.25">
      <c r="B43" s="28">
        <v>38</v>
      </c>
      <c r="C43" s="28" t="s">
        <v>941</v>
      </c>
      <c r="D43" s="28" t="s">
        <v>941</v>
      </c>
      <c r="E43" s="28" t="s">
        <v>890</v>
      </c>
      <c r="F43" s="28">
        <v>1988</v>
      </c>
      <c r="G43" s="28" t="s">
        <v>610</v>
      </c>
      <c r="H43" s="28">
        <v>51</v>
      </c>
      <c r="I43" s="28">
        <v>7</v>
      </c>
    </row>
    <row r="44" spans="2:9" x14ac:dyDescent="0.25">
      <c r="B44" s="28">
        <v>39</v>
      </c>
      <c r="C44" s="28" t="s">
        <v>941</v>
      </c>
      <c r="D44" s="28" t="s">
        <v>890</v>
      </c>
      <c r="E44" s="28" t="s">
        <v>942</v>
      </c>
      <c r="F44" s="28">
        <v>1988</v>
      </c>
      <c r="G44" s="28" t="s">
        <v>610</v>
      </c>
      <c r="H44" s="28">
        <v>51</v>
      </c>
      <c r="I44" s="28">
        <v>12</v>
      </c>
    </row>
    <row r="45" spans="2:9" x14ac:dyDescent="0.25">
      <c r="B45" s="28">
        <v>40</v>
      </c>
      <c r="C45" s="28" t="s">
        <v>941</v>
      </c>
      <c r="D45" s="28" t="s">
        <v>890</v>
      </c>
      <c r="E45" s="28" t="s">
        <v>943</v>
      </c>
      <c r="F45" s="28">
        <v>1988</v>
      </c>
      <c r="G45" s="28" t="s">
        <v>610</v>
      </c>
      <c r="H45" s="28">
        <v>51</v>
      </c>
      <c r="I45" s="28">
        <v>30</v>
      </c>
    </row>
    <row r="46" spans="2:9" x14ac:dyDescent="0.25">
      <c r="B46" s="28">
        <v>41</v>
      </c>
      <c r="C46" s="28" t="s">
        <v>944</v>
      </c>
      <c r="D46" s="28" t="s">
        <v>944</v>
      </c>
      <c r="E46" s="28" t="s">
        <v>945</v>
      </c>
      <c r="F46" s="28">
        <v>1984</v>
      </c>
      <c r="G46" s="28" t="s">
        <v>610</v>
      </c>
      <c r="H46" s="28">
        <v>51</v>
      </c>
      <c r="I46" s="28">
        <v>5</v>
      </c>
    </row>
    <row r="47" spans="2:9" x14ac:dyDescent="0.25">
      <c r="B47" s="28">
        <v>42</v>
      </c>
      <c r="C47" s="28" t="s">
        <v>946</v>
      </c>
      <c r="D47" s="28" t="s">
        <v>946</v>
      </c>
      <c r="E47" s="28" t="s">
        <v>947</v>
      </c>
      <c r="F47" s="28">
        <v>2007</v>
      </c>
      <c r="G47" s="28" t="s">
        <v>610</v>
      </c>
      <c r="H47" s="28">
        <v>32</v>
      </c>
      <c r="I47" s="28">
        <v>2</v>
      </c>
    </row>
    <row r="48" spans="2:9" x14ac:dyDescent="0.25">
      <c r="B48" s="28">
        <v>43</v>
      </c>
      <c r="C48" s="28" t="s">
        <v>948</v>
      </c>
      <c r="D48" s="28" t="s">
        <v>948</v>
      </c>
      <c r="E48" s="28" t="s">
        <v>949</v>
      </c>
      <c r="F48" s="28">
        <v>1988</v>
      </c>
      <c r="G48" s="28" t="s">
        <v>610</v>
      </c>
      <c r="H48" s="28">
        <v>51</v>
      </c>
      <c r="I48" s="28">
        <v>2</v>
      </c>
    </row>
    <row r="49" spans="2:9" x14ac:dyDescent="0.25">
      <c r="B49" s="28">
        <v>44</v>
      </c>
      <c r="C49" s="28" t="s">
        <v>950</v>
      </c>
      <c r="D49" s="28" t="s">
        <v>950</v>
      </c>
      <c r="E49" s="28" t="s">
        <v>951</v>
      </c>
      <c r="F49" s="28">
        <v>1995</v>
      </c>
      <c r="G49" s="28" t="s">
        <v>610</v>
      </c>
      <c r="H49" s="28">
        <v>40</v>
      </c>
      <c r="I49" s="28">
        <v>2</v>
      </c>
    </row>
    <row r="50" spans="2:9" x14ac:dyDescent="0.25">
      <c r="B50" s="28">
        <v>45</v>
      </c>
      <c r="C50" s="28" t="s">
        <v>952</v>
      </c>
      <c r="D50" s="28" t="s">
        <v>953</v>
      </c>
      <c r="E50" s="28" t="s">
        <v>954</v>
      </c>
      <c r="F50" s="28">
        <v>1991</v>
      </c>
      <c r="G50" s="28" t="s">
        <v>609</v>
      </c>
      <c r="H50" s="28">
        <v>40</v>
      </c>
      <c r="I50" s="28">
        <v>95</v>
      </c>
    </row>
    <row r="51" spans="2:9" x14ac:dyDescent="0.25">
      <c r="B51" s="28">
        <v>46</v>
      </c>
      <c r="C51" s="28" t="s">
        <v>952</v>
      </c>
      <c r="D51" s="28" t="s">
        <v>890</v>
      </c>
      <c r="E51" s="28" t="s">
        <v>892</v>
      </c>
      <c r="F51" s="28">
        <v>1991</v>
      </c>
      <c r="G51" s="28" t="s">
        <v>609</v>
      </c>
      <c r="H51" s="28">
        <v>150</v>
      </c>
      <c r="I51" s="28">
        <v>180</v>
      </c>
    </row>
    <row r="52" spans="2:9" x14ac:dyDescent="0.25">
      <c r="B52" s="28">
        <v>47</v>
      </c>
      <c r="C52" s="28" t="s">
        <v>952</v>
      </c>
      <c r="D52" s="28" t="s">
        <v>955</v>
      </c>
      <c r="E52" s="28" t="s">
        <v>956</v>
      </c>
      <c r="F52" s="28">
        <v>1991</v>
      </c>
      <c r="G52" s="28" t="s">
        <v>610</v>
      </c>
      <c r="H52" s="28">
        <v>150</v>
      </c>
      <c r="I52" s="28">
        <v>92</v>
      </c>
    </row>
    <row r="53" spans="2:9" x14ac:dyDescent="0.25">
      <c r="B53" s="28">
        <v>48</v>
      </c>
      <c r="C53" s="28" t="s">
        <v>952</v>
      </c>
      <c r="D53" s="28" t="s">
        <v>957</v>
      </c>
      <c r="E53" s="28" t="s">
        <v>955</v>
      </c>
      <c r="F53" s="28">
        <v>1991</v>
      </c>
      <c r="G53" s="28" t="s">
        <v>610</v>
      </c>
      <c r="H53" s="28">
        <v>150</v>
      </c>
      <c r="I53" s="28">
        <v>17</v>
      </c>
    </row>
    <row r="54" spans="2:9" x14ac:dyDescent="0.25">
      <c r="B54" s="28">
        <v>49</v>
      </c>
      <c r="C54" s="28" t="s">
        <v>952</v>
      </c>
      <c r="D54" s="28" t="s">
        <v>908</v>
      </c>
      <c r="E54" s="28" t="s">
        <v>957</v>
      </c>
      <c r="F54" s="28">
        <v>1991</v>
      </c>
      <c r="G54" s="28" t="s">
        <v>610</v>
      </c>
      <c r="H54" s="28">
        <v>150</v>
      </c>
      <c r="I54" s="28">
        <v>70</v>
      </c>
    </row>
    <row r="55" spans="2:9" x14ac:dyDescent="0.25">
      <c r="B55" s="28">
        <v>50</v>
      </c>
      <c r="C55" s="28" t="s">
        <v>952</v>
      </c>
      <c r="D55" s="28" t="s">
        <v>890</v>
      </c>
      <c r="E55" s="28" t="s">
        <v>908</v>
      </c>
      <c r="F55" s="28">
        <v>1991</v>
      </c>
      <c r="G55" s="28" t="s">
        <v>610</v>
      </c>
      <c r="H55" s="28">
        <v>150</v>
      </c>
      <c r="I55" s="28">
        <v>28</v>
      </c>
    </row>
    <row r="56" spans="2:9" x14ac:dyDescent="0.25">
      <c r="B56" s="28">
        <v>51</v>
      </c>
      <c r="C56" s="28" t="s">
        <v>952</v>
      </c>
      <c r="D56" s="28" t="s">
        <v>954</v>
      </c>
      <c r="E56" s="28" t="s">
        <v>958</v>
      </c>
      <c r="F56" s="28">
        <v>1991</v>
      </c>
      <c r="G56" s="28" t="s">
        <v>610</v>
      </c>
      <c r="H56" s="28">
        <v>150</v>
      </c>
      <c r="I56" s="28">
        <v>27</v>
      </c>
    </row>
    <row r="57" spans="2:9" x14ac:dyDescent="0.25">
      <c r="B57" s="28">
        <v>52</v>
      </c>
      <c r="C57" s="28" t="s">
        <v>952</v>
      </c>
      <c r="D57" s="28" t="s">
        <v>957</v>
      </c>
      <c r="E57" s="28" t="s">
        <v>953</v>
      </c>
      <c r="F57" s="28">
        <v>1991</v>
      </c>
      <c r="G57" s="28" t="s">
        <v>610</v>
      </c>
      <c r="H57" s="28">
        <v>150</v>
      </c>
      <c r="I57" s="28">
        <v>28</v>
      </c>
    </row>
    <row r="58" spans="2:9" x14ac:dyDescent="0.25">
      <c r="B58" s="28">
        <v>53</v>
      </c>
      <c r="C58" s="28" t="s">
        <v>952</v>
      </c>
      <c r="D58" s="28" t="s">
        <v>958</v>
      </c>
      <c r="E58" s="28" t="s">
        <v>959</v>
      </c>
      <c r="F58" s="28">
        <v>1991</v>
      </c>
      <c r="G58" s="28" t="s">
        <v>610</v>
      </c>
      <c r="H58" s="28">
        <v>150</v>
      </c>
      <c r="I58" s="28">
        <v>94</v>
      </c>
    </row>
    <row r="59" spans="2:9" x14ac:dyDescent="0.25">
      <c r="B59" s="28">
        <v>54</v>
      </c>
      <c r="C59" s="28" t="s">
        <v>952</v>
      </c>
      <c r="D59" s="28" t="s">
        <v>960</v>
      </c>
      <c r="E59" s="28" t="s">
        <v>961</v>
      </c>
      <c r="F59" s="28">
        <v>1991</v>
      </c>
      <c r="G59" s="28" t="s">
        <v>610</v>
      </c>
      <c r="H59" s="28">
        <v>150</v>
      </c>
      <c r="I59" s="28">
        <v>133</v>
      </c>
    </row>
    <row r="60" spans="2:9" x14ac:dyDescent="0.25">
      <c r="B60" s="28">
        <v>55</v>
      </c>
      <c r="C60" s="28" t="s">
        <v>952</v>
      </c>
      <c r="D60" s="28" t="s">
        <v>892</v>
      </c>
      <c r="E60" s="28" t="s">
        <v>962</v>
      </c>
      <c r="F60" s="28">
        <v>1991</v>
      </c>
      <c r="G60" s="28" t="s">
        <v>610</v>
      </c>
      <c r="H60" s="28">
        <v>150</v>
      </c>
      <c r="I60" s="28">
        <v>120</v>
      </c>
    </row>
    <row r="61" spans="2:9" x14ac:dyDescent="0.25">
      <c r="B61" s="28">
        <v>56</v>
      </c>
      <c r="C61" s="28" t="s">
        <v>952</v>
      </c>
      <c r="D61" s="28" t="s">
        <v>959</v>
      </c>
      <c r="E61" s="28" t="s">
        <v>963</v>
      </c>
      <c r="F61" s="28">
        <v>2021</v>
      </c>
      <c r="G61" s="28" t="s">
        <v>610</v>
      </c>
      <c r="H61" s="28">
        <v>125</v>
      </c>
      <c r="I61" s="28">
        <v>16</v>
      </c>
    </row>
    <row r="62" spans="2:9" x14ac:dyDescent="0.25">
      <c r="B62" s="28">
        <v>57</v>
      </c>
      <c r="C62" s="28" t="s">
        <v>952</v>
      </c>
      <c r="D62" s="28" t="s">
        <v>963</v>
      </c>
      <c r="E62" s="28" t="s">
        <v>964</v>
      </c>
      <c r="F62" s="28">
        <v>2021</v>
      </c>
      <c r="G62" s="28" t="s">
        <v>610</v>
      </c>
      <c r="H62" s="28">
        <v>125</v>
      </c>
      <c r="I62" s="28">
        <v>33</v>
      </c>
    </row>
    <row r="63" spans="2:9" x14ac:dyDescent="0.25">
      <c r="B63" s="28">
        <v>58</v>
      </c>
      <c r="C63" s="28" t="s">
        <v>952</v>
      </c>
      <c r="D63" s="28" t="s">
        <v>964</v>
      </c>
      <c r="E63" s="28" t="s">
        <v>965</v>
      </c>
      <c r="F63" s="28">
        <v>2021</v>
      </c>
      <c r="G63" s="28" t="s">
        <v>610</v>
      </c>
      <c r="H63" s="28">
        <v>125</v>
      </c>
      <c r="I63" s="28">
        <v>27</v>
      </c>
    </row>
    <row r="64" spans="2:9" x14ac:dyDescent="0.25">
      <c r="B64" s="28">
        <v>59</v>
      </c>
      <c r="C64" s="28" t="s">
        <v>952</v>
      </c>
      <c r="D64" s="28" t="s">
        <v>952</v>
      </c>
      <c r="E64" s="28" t="s">
        <v>890</v>
      </c>
      <c r="F64" s="28">
        <v>1991</v>
      </c>
      <c r="G64" s="28" t="s">
        <v>610</v>
      </c>
      <c r="H64" s="28">
        <v>125</v>
      </c>
      <c r="I64" s="28">
        <v>25</v>
      </c>
    </row>
    <row r="65" spans="2:9" x14ac:dyDescent="0.25">
      <c r="B65" s="28">
        <v>60</v>
      </c>
      <c r="C65" s="28" t="s">
        <v>966</v>
      </c>
      <c r="D65" s="28" t="s">
        <v>966</v>
      </c>
      <c r="E65" s="28" t="s">
        <v>966</v>
      </c>
      <c r="F65" s="28">
        <v>1970</v>
      </c>
      <c r="G65" s="28" t="s">
        <v>610</v>
      </c>
      <c r="H65" s="28">
        <v>309</v>
      </c>
      <c r="I65" s="28">
        <v>1E-3</v>
      </c>
    </row>
    <row r="66" spans="2:9" x14ac:dyDescent="0.25">
      <c r="B66" s="28">
        <v>61</v>
      </c>
      <c r="C66" s="28" t="s">
        <v>966</v>
      </c>
      <c r="D66" s="28" t="s">
        <v>967</v>
      </c>
      <c r="E66" s="28" t="s">
        <v>968</v>
      </c>
      <c r="F66" s="28">
        <v>1975</v>
      </c>
      <c r="G66" s="28" t="s">
        <v>610</v>
      </c>
      <c r="H66" s="28">
        <v>259</v>
      </c>
      <c r="I66" s="28">
        <v>32</v>
      </c>
    </row>
    <row r="67" spans="2:9" x14ac:dyDescent="0.25">
      <c r="B67" s="28">
        <v>62</v>
      </c>
      <c r="C67" s="28" t="s">
        <v>966</v>
      </c>
      <c r="D67" s="28" t="s">
        <v>969</v>
      </c>
      <c r="E67" s="28" t="s">
        <v>967</v>
      </c>
      <c r="F67" s="28">
        <v>1975</v>
      </c>
      <c r="G67" s="28" t="s">
        <v>610</v>
      </c>
      <c r="H67" s="28">
        <v>259</v>
      </c>
      <c r="I67" s="28">
        <v>75</v>
      </c>
    </row>
    <row r="68" spans="2:9" x14ac:dyDescent="0.25">
      <c r="B68" s="28">
        <v>63</v>
      </c>
      <c r="C68" s="28" t="s">
        <v>966</v>
      </c>
      <c r="D68" s="28" t="s">
        <v>966</v>
      </c>
      <c r="E68" s="28" t="s">
        <v>908</v>
      </c>
      <c r="F68" s="28">
        <v>1975</v>
      </c>
      <c r="G68" s="28" t="s">
        <v>610</v>
      </c>
      <c r="H68" s="28">
        <v>259</v>
      </c>
      <c r="I68" s="28">
        <v>5</v>
      </c>
    </row>
    <row r="69" spans="2:9" x14ac:dyDescent="0.25">
      <c r="B69" s="28">
        <v>64</v>
      </c>
      <c r="C69" s="28" t="s">
        <v>966</v>
      </c>
      <c r="D69" s="28" t="s">
        <v>908</v>
      </c>
      <c r="E69" s="28" t="s">
        <v>970</v>
      </c>
      <c r="F69" s="28">
        <v>1975</v>
      </c>
      <c r="G69" s="28" t="s">
        <v>610</v>
      </c>
      <c r="H69" s="28">
        <v>259</v>
      </c>
      <c r="I69" s="28">
        <v>55</v>
      </c>
    </row>
    <row r="70" spans="2:9" x14ac:dyDescent="0.25">
      <c r="B70" s="28">
        <v>65</v>
      </c>
      <c r="C70" s="28" t="s">
        <v>966</v>
      </c>
      <c r="D70" s="28" t="s">
        <v>970</v>
      </c>
      <c r="E70" s="28" t="s">
        <v>969</v>
      </c>
      <c r="F70" s="28">
        <v>1975</v>
      </c>
      <c r="G70" s="28" t="s">
        <v>610</v>
      </c>
      <c r="H70" s="28">
        <v>259</v>
      </c>
      <c r="I70" s="28">
        <v>10</v>
      </c>
    </row>
    <row r="71" spans="2:9" x14ac:dyDescent="0.25">
      <c r="B71" s="28">
        <v>66</v>
      </c>
      <c r="C71" s="28" t="s">
        <v>966</v>
      </c>
      <c r="D71" s="28" t="s">
        <v>971</v>
      </c>
      <c r="E71" s="28" t="s">
        <v>972</v>
      </c>
      <c r="F71" s="28">
        <v>1975</v>
      </c>
      <c r="G71" s="28" t="s">
        <v>609</v>
      </c>
      <c r="H71" s="28">
        <v>207</v>
      </c>
      <c r="I71" s="28">
        <v>23</v>
      </c>
    </row>
    <row r="72" spans="2:9" x14ac:dyDescent="0.25">
      <c r="B72" s="28">
        <v>67</v>
      </c>
      <c r="C72" s="28" t="s">
        <v>966</v>
      </c>
      <c r="D72" s="28" t="s">
        <v>973</v>
      </c>
      <c r="E72" s="28" t="s">
        <v>974</v>
      </c>
      <c r="F72" s="28">
        <v>1975</v>
      </c>
      <c r="G72" s="28" t="s">
        <v>609</v>
      </c>
      <c r="H72" s="28">
        <v>207</v>
      </c>
      <c r="I72" s="28">
        <v>23</v>
      </c>
    </row>
    <row r="73" spans="2:9" x14ac:dyDescent="0.25">
      <c r="B73" s="28">
        <v>68</v>
      </c>
      <c r="C73" s="28" t="s">
        <v>966</v>
      </c>
      <c r="D73" s="28" t="s">
        <v>975</v>
      </c>
      <c r="E73" s="28" t="s">
        <v>976</v>
      </c>
      <c r="F73" s="28">
        <v>1975</v>
      </c>
      <c r="G73" s="28" t="s">
        <v>610</v>
      </c>
      <c r="H73" s="28">
        <v>207</v>
      </c>
      <c r="I73" s="28">
        <v>34</v>
      </c>
    </row>
    <row r="74" spans="2:9" x14ac:dyDescent="0.25">
      <c r="B74" s="28">
        <v>69</v>
      </c>
      <c r="C74" s="28" t="s">
        <v>966</v>
      </c>
      <c r="D74" s="28" t="s">
        <v>968</v>
      </c>
      <c r="E74" s="28" t="s">
        <v>975</v>
      </c>
      <c r="F74" s="28">
        <v>1975</v>
      </c>
      <c r="G74" s="28" t="s">
        <v>610</v>
      </c>
      <c r="H74" s="28">
        <v>207</v>
      </c>
      <c r="I74" s="28">
        <v>75</v>
      </c>
    </row>
    <row r="75" spans="2:9" x14ac:dyDescent="0.25">
      <c r="B75" s="28">
        <v>70</v>
      </c>
      <c r="C75" s="28" t="s">
        <v>966</v>
      </c>
      <c r="D75" s="28" t="s">
        <v>968</v>
      </c>
      <c r="E75" s="28" t="s">
        <v>973</v>
      </c>
      <c r="F75" s="28">
        <v>1975</v>
      </c>
      <c r="G75" s="28" t="s">
        <v>609</v>
      </c>
      <c r="H75" s="28">
        <v>150</v>
      </c>
      <c r="I75" s="28">
        <v>55</v>
      </c>
    </row>
    <row r="76" spans="2:9" x14ac:dyDescent="0.25">
      <c r="B76" s="28">
        <v>71</v>
      </c>
      <c r="C76" s="28" t="s">
        <v>966</v>
      </c>
      <c r="D76" s="28" t="s">
        <v>974</v>
      </c>
      <c r="E76" s="28" t="s">
        <v>971</v>
      </c>
      <c r="F76" s="28">
        <v>1975</v>
      </c>
      <c r="G76" s="28" t="s">
        <v>609</v>
      </c>
      <c r="H76" s="28">
        <v>150</v>
      </c>
      <c r="I76" s="28">
        <v>198</v>
      </c>
    </row>
    <row r="77" spans="2:9" x14ac:dyDescent="0.25">
      <c r="B77" s="28">
        <v>72</v>
      </c>
      <c r="C77" s="28" t="s">
        <v>966</v>
      </c>
      <c r="D77" s="28" t="s">
        <v>977</v>
      </c>
      <c r="E77" s="28" t="s">
        <v>978</v>
      </c>
      <c r="F77" s="28">
        <v>1975</v>
      </c>
      <c r="G77" s="28" t="s">
        <v>610</v>
      </c>
      <c r="H77" s="28">
        <v>150</v>
      </c>
      <c r="I77" s="28">
        <v>23.5</v>
      </c>
    </row>
    <row r="78" spans="2:9" x14ac:dyDescent="0.25">
      <c r="B78" s="28">
        <v>73</v>
      </c>
      <c r="C78" s="28" t="s">
        <v>966</v>
      </c>
      <c r="D78" s="28" t="s">
        <v>978</v>
      </c>
      <c r="E78" s="28" t="s">
        <v>979</v>
      </c>
      <c r="F78" s="28">
        <v>1975</v>
      </c>
      <c r="G78" s="28" t="s">
        <v>610</v>
      </c>
      <c r="H78" s="28">
        <v>150</v>
      </c>
      <c r="I78" s="28">
        <v>2</v>
      </c>
    </row>
    <row r="79" spans="2:9" x14ac:dyDescent="0.25">
      <c r="B79" s="28">
        <v>74</v>
      </c>
      <c r="C79" s="28" t="s">
        <v>966</v>
      </c>
      <c r="D79" s="28" t="s">
        <v>979</v>
      </c>
      <c r="E79" s="28" t="s">
        <v>980</v>
      </c>
      <c r="F79" s="28">
        <v>1975</v>
      </c>
      <c r="G79" s="28" t="s">
        <v>610</v>
      </c>
      <c r="H79" s="28">
        <v>150</v>
      </c>
      <c r="I79" s="28">
        <v>25</v>
      </c>
    </row>
    <row r="80" spans="2:9" x14ac:dyDescent="0.25">
      <c r="B80" s="28">
        <v>75</v>
      </c>
      <c r="C80" s="28" t="s">
        <v>966</v>
      </c>
      <c r="D80" s="28" t="s">
        <v>980</v>
      </c>
      <c r="E80" s="28" t="s">
        <v>981</v>
      </c>
      <c r="F80" s="28">
        <v>1977</v>
      </c>
      <c r="G80" s="28" t="s">
        <v>610</v>
      </c>
      <c r="H80" s="28">
        <v>150</v>
      </c>
      <c r="I80" s="28">
        <v>2</v>
      </c>
    </row>
    <row r="81" spans="2:9" x14ac:dyDescent="0.25">
      <c r="B81" s="28">
        <v>76</v>
      </c>
      <c r="C81" s="28" t="s">
        <v>966</v>
      </c>
      <c r="D81" s="28" t="s">
        <v>982</v>
      </c>
      <c r="E81" s="28" t="s">
        <v>977</v>
      </c>
      <c r="F81" s="28">
        <v>1975</v>
      </c>
      <c r="G81" s="28" t="s">
        <v>610</v>
      </c>
      <c r="H81" s="28">
        <v>150</v>
      </c>
      <c r="I81" s="28">
        <v>48</v>
      </c>
    </row>
    <row r="82" spans="2:9" x14ac:dyDescent="0.25">
      <c r="B82" s="28">
        <v>77</v>
      </c>
      <c r="C82" s="28" t="s">
        <v>966</v>
      </c>
      <c r="D82" s="28" t="s">
        <v>983</v>
      </c>
      <c r="E82" s="28" t="s">
        <v>982</v>
      </c>
      <c r="F82" s="28">
        <v>1975</v>
      </c>
      <c r="G82" s="28" t="s">
        <v>610</v>
      </c>
      <c r="H82" s="28">
        <v>150</v>
      </c>
      <c r="I82" s="28">
        <v>30</v>
      </c>
    </row>
    <row r="83" spans="2:9" x14ac:dyDescent="0.25">
      <c r="B83" s="28">
        <v>78</v>
      </c>
      <c r="C83" s="28" t="s">
        <v>966</v>
      </c>
      <c r="D83" s="28" t="s">
        <v>976</v>
      </c>
      <c r="E83" s="28" t="s">
        <v>983</v>
      </c>
      <c r="F83" s="28">
        <v>1975</v>
      </c>
      <c r="G83" s="28" t="s">
        <v>610</v>
      </c>
      <c r="H83" s="28">
        <v>150</v>
      </c>
      <c r="I83" s="28">
        <v>140</v>
      </c>
    </row>
    <row r="84" spans="2:9" x14ac:dyDescent="0.25">
      <c r="B84" s="28">
        <v>79</v>
      </c>
      <c r="C84" s="28" t="s">
        <v>966</v>
      </c>
      <c r="D84" s="28" t="s">
        <v>972</v>
      </c>
      <c r="E84" s="28" t="s">
        <v>984</v>
      </c>
      <c r="F84" s="28">
        <v>1975</v>
      </c>
      <c r="G84" s="28" t="s">
        <v>610</v>
      </c>
      <c r="H84" s="28">
        <v>150</v>
      </c>
      <c r="I84" s="28">
        <v>10</v>
      </c>
    </row>
    <row r="85" spans="2:9" x14ac:dyDescent="0.25">
      <c r="B85" s="28">
        <v>80</v>
      </c>
      <c r="C85" s="28" t="s">
        <v>966</v>
      </c>
      <c r="D85" s="28" t="s">
        <v>908</v>
      </c>
      <c r="E85" s="28" t="s">
        <v>958</v>
      </c>
      <c r="F85" s="28">
        <v>2008</v>
      </c>
      <c r="G85" s="28" t="s">
        <v>610</v>
      </c>
      <c r="H85" s="28">
        <v>150</v>
      </c>
      <c r="I85" s="28">
        <v>112</v>
      </c>
    </row>
    <row r="86" spans="2:9" x14ac:dyDescent="0.25">
      <c r="B86" s="28">
        <v>81</v>
      </c>
      <c r="C86" s="28" t="s">
        <v>966</v>
      </c>
      <c r="D86" s="28" t="s">
        <v>958</v>
      </c>
      <c r="E86" s="28" t="s">
        <v>985</v>
      </c>
      <c r="F86" s="28">
        <v>2009</v>
      </c>
      <c r="G86" s="28" t="s">
        <v>610</v>
      </c>
      <c r="H86" s="28">
        <v>150</v>
      </c>
      <c r="I86" s="28">
        <v>29</v>
      </c>
    </row>
    <row r="87" spans="2:9" x14ac:dyDescent="0.25">
      <c r="B87" s="28">
        <v>82</v>
      </c>
      <c r="C87" s="28" t="s">
        <v>966</v>
      </c>
      <c r="D87" s="28" t="s">
        <v>985</v>
      </c>
      <c r="E87" s="28" t="s">
        <v>986</v>
      </c>
      <c r="F87" s="28">
        <v>2009</v>
      </c>
      <c r="G87" s="28" t="s">
        <v>610</v>
      </c>
      <c r="H87" s="28">
        <v>150</v>
      </c>
      <c r="I87" s="28">
        <v>26</v>
      </c>
    </row>
    <row r="88" spans="2:9" x14ac:dyDescent="0.25">
      <c r="B88" s="28">
        <v>83</v>
      </c>
      <c r="C88" s="28" t="s">
        <v>966</v>
      </c>
      <c r="D88" s="28" t="s">
        <v>986</v>
      </c>
      <c r="E88" s="28" t="s">
        <v>959</v>
      </c>
      <c r="F88" s="28">
        <v>2015</v>
      </c>
      <c r="G88" s="28" t="s">
        <v>610</v>
      </c>
      <c r="H88" s="28">
        <v>150</v>
      </c>
      <c r="I88" s="28">
        <v>41.5</v>
      </c>
    </row>
    <row r="89" spans="2:9" x14ac:dyDescent="0.25">
      <c r="B89" s="28">
        <v>84</v>
      </c>
      <c r="C89" s="28" t="s">
        <v>966</v>
      </c>
      <c r="D89" s="28" t="s">
        <v>966</v>
      </c>
      <c r="E89" s="28" t="s">
        <v>987</v>
      </c>
      <c r="F89" s="28">
        <v>2019</v>
      </c>
      <c r="G89" s="28" t="s">
        <v>610</v>
      </c>
      <c r="H89" s="28">
        <v>150</v>
      </c>
      <c r="I89" s="28">
        <v>133</v>
      </c>
    </row>
    <row r="90" spans="2:9" x14ac:dyDescent="0.25">
      <c r="B90" s="28">
        <v>85</v>
      </c>
      <c r="C90" s="28" t="s">
        <v>966</v>
      </c>
      <c r="D90" s="28" t="s">
        <v>987</v>
      </c>
      <c r="E90" s="28" t="s">
        <v>988</v>
      </c>
      <c r="F90" s="28">
        <v>2019</v>
      </c>
      <c r="G90" s="28" t="s">
        <v>610</v>
      </c>
      <c r="H90" s="28">
        <v>150</v>
      </c>
      <c r="I90" s="28">
        <v>14.5</v>
      </c>
    </row>
    <row r="91" spans="2:9" x14ac:dyDescent="0.25">
      <c r="B91" s="28">
        <v>86</v>
      </c>
      <c r="C91" s="28" t="s">
        <v>966</v>
      </c>
      <c r="D91" s="28" t="s">
        <v>979</v>
      </c>
      <c r="E91" s="28" t="s">
        <v>989</v>
      </c>
      <c r="F91" s="28">
        <v>1975</v>
      </c>
      <c r="G91" s="28" t="s">
        <v>610</v>
      </c>
      <c r="H91" s="28">
        <v>125</v>
      </c>
      <c r="I91" s="28">
        <v>52</v>
      </c>
    </row>
    <row r="92" spans="2:9" x14ac:dyDescent="0.25">
      <c r="B92" s="28">
        <v>87</v>
      </c>
      <c r="C92" s="28" t="s">
        <v>966</v>
      </c>
      <c r="D92" s="28" t="s">
        <v>989</v>
      </c>
      <c r="E92" s="28" t="s">
        <v>990</v>
      </c>
      <c r="F92" s="28">
        <v>1975</v>
      </c>
      <c r="G92" s="28" t="s">
        <v>610</v>
      </c>
      <c r="H92" s="28">
        <v>125</v>
      </c>
      <c r="I92" s="28">
        <v>46</v>
      </c>
    </row>
    <row r="93" spans="2:9" x14ac:dyDescent="0.25">
      <c r="B93" s="28">
        <v>88</v>
      </c>
      <c r="C93" s="28" t="s">
        <v>966</v>
      </c>
      <c r="D93" s="28" t="s">
        <v>976</v>
      </c>
      <c r="E93" s="28" t="s">
        <v>991</v>
      </c>
      <c r="F93" s="28">
        <v>1975</v>
      </c>
      <c r="G93" s="28" t="s">
        <v>610</v>
      </c>
      <c r="H93" s="28">
        <v>125</v>
      </c>
      <c r="I93" s="28">
        <v>26</v>
      </c>
    </row>
    <row r="94" spans="2:9" x14ac:dyDescent="0.25">
      <c r="B94" s="28">
        <v>89</v>
      </c>
      <c r="C94" s="28" t="s">
        <v>966</v>
      </c>
      <c r="D94" s="28" t="s">
        <v>992</v>
      </c>
      <c r="E94" s="28" t="s">
        <v>993</v>
      </c>
      <c r="F94" s="28">
        <v>1975</v>
      </c>
      <c r="G94" s="28" t="s">
        <v>610</v>
      </c>
      <c r="H94" s="28">
        <v>125</v>
      </c>
      <c r="I94" s="28">
        <v>31</v>
      </c>
    </row>
    <row r="95" spans="2:9" x14ac:dyDescent="0.25">
      <c r="B95" s="28">
        <v>90</v>
      </c>
      <c r="C95" s="28" t="s">
        <v>966</v>
      </c>
      <c r="D95" s="28" t="s">
        <v>992</v>
      </c>
      <c r="E95" s="28" t="s">
        <v>968</v>
      </c>
      <c r="F95" s="28">
        <v>1975</v>
      </c>
      <c r="G95" s="28" t="s">
        <v>610</v>
      </c>
      <c r="H95" s="28">
        <v>125</v>
      </c>
      <c r="I95" s="28">
        <v>4</v>
      </c>
    </row>
    <row r="96" spans="2:9" x14ac:dyDescent="0.25">
      <c r="B96" s="28">
        <v>91</v>
      </c>
      <c r="C96" s="28" t="s">
        <v>966</v>
      </c>
      <c r="D96" s="28" t="s">
        <v>988</v>
      </c>
      <c r="E96" s="28" t="s">
        <v>994</v>
      </c>
      <c r="F96" s="28">
        <v>2019</v>
      </c>
      <c r="G96" s="28" t="s">
        <v>610</v>
      </c>
      <c r="H96" s="28">
        <v>125</v>
      </c>
      <c r="I96" s="28">
        <v>51</v>
      </c>
    </row>
    <row r="97" spans="2:9" x14ac:dyDescent="0.25">
      <c r="B97" s="28">
        <v>92</v>
      </c>
      <c r="C97" s="28" t="s">
        <v>966</v>
      </c>
      <c r="D97" s="28" t="s">
        <v>987</v>
      </c>
      <c r="E97" s="28" t="s">
        <v>995</v>
      </c>
      <c r="F97" s="28">
        <v>2019</v>
      </c>
      <c r="G97" s="28" t="s">
        <v>610</v>
      </c>
      <c r="H97" s="28">
        <v>125</v>
      </c>
      <c r="I97" s="28">
        <v>92</v>
      </c>
    </row>
    <row r="98" spans="2:9" x14ac:dyDescent="0.25">
      <c r="B98" s="28">
        <v>93</v>
      </c>
      <c r="C98" s="28" t="s">
        <v>966</v>
      </c>
      <c r="D98" s="28" t="s">
        <v>983</v>
      </c>
      <c r="E98" s="28" t="s">
        <v>996</v>
      </c>
      <c r="F98" s="28">
        <v>1975</v>
      </c>
      <c r="G98" s="28" t="s">
        <v>609</v>
      </c>
      <c r="H98" s="28">
        <v>100</v>
      </c>
      <c r="I98" s="28">
        <v>30</v>
      </c>
    </row>
    <row r="99" spans="2:9" x14ac:dyDescent="0.25">
      <c r="B99" s="28">
        <v>94</v>
      </c>
      <c r="C99" s="28" t="s">
        <v>966</v>
      </c>
      <c r="D99" s="28" t="s">
        <v>997</v>
      </c>
      <c r="E99" s="28" t="s">
        <v>998</v>
      </c>
      <c r="F99" s="28">
        <v>1975</v>
      </c>
      <c r="G99" s="28" t="s">
        <v>609</v>
      </c>
      <c r="H99" s="28">
        <v>100</v>
      </c>
      <c r="I99" s="28">
        <v>40</v>
      </c>
    </row>
    <row r="100" spans="2:9" x14ac:dyDescent="0.25">
      <c r="B100" s="28">
        <v>95</v>
      </c>
      <c r="C100" s="28" t="s">
        <v>966</v>
      </c>
      <c r="D100" s="28" t="s">
        <v>996</v>
      </c>
      <c r="E100" s="28" t="s">
        <v>997</v>
      </c>
      <c r="F100" s="28">
        <v>1975</v>
      </c>
      <c r="G100" s="28" t="s">
        <v>610</v>
      </c>
      <c r="H100" s="28">
        <v>100</v>
      </c>
      <c r="I100" s="28">
        <v>30</v>
      </c>
    </row>
    <row r="101" spans="2:9" x14ac:dyDescent="0.25">
      <c r="B101" s="28">
        <v>96</v>
      </c>
      <c r="C101" s="28" t="s">
        <v>966</v>
      </c>
      <c r="D101" s="28" t="s">
        <v>998</v>
      </c>
      <c r="E101" s="28" t="s">
        <v>999</v>
      </c>
      <c r="F101" s="28">
        <v>1975</v>
      </c>
      <c r="G101" s="28" t="s">
        <v>610</v>
      </c>
      <c r="H101" s="28">
        <v>100</v>
      </c>
      <c r="I101" s="28">
        <v>10</v>
      </c>
    </row>
    <row r="102" spans="2:9" x14ac:dyDescent="0.25">
      <c r="B102" s="28">
        <v>97</v>
      </c>
      <c r="C102" s="28" t="s">
        <v>966</v>
      </c>
      <c r="D102" s="28" t="s">
        <v>999</v>
      </c>
      <c r="E102" s="28" t="s">
        <v>1000</v>
      </c>
      <c r="F102" s="28">
        <v>1988</v>
      </c>
      <c r="G102" s="28" t="s">
        <v>610</v>
      </c>
      <c r="H102" s="28">
        <v>100</v>
      </c>
      <c r="I102" s="28">
        <v>30</v>
      </c>
    </row>
    <row r="103" spans="2:9" x14ac:dyDescent="0.25">
      <c r="B103" s="28">
        <v>98</v>
      </c>
      <c r="C103" s="28" t="s">
        <v>966</v>
      </c>
      <c r="D103" s="28" t="s">
        <v>999</v>
      </c>
      <c r="E103" s="28" t="s">
        <v>1001</v>
      </c>
      <c r="F103" s="28">
        <v>1975</v>
      </c>
      <c r="G103" s="28" t="s">
        <v>610</v>
      </c>
      <c r="H103" s="28">
        <v>100</v>
      </c>
      <c r="I103" s="28">
        <v>32</v>
      </c>
    </row>
    <row r="104" spans="2:9" x14ac:dyDescent="0.25">
      <c r="B104" s="28">
        <v>99</v>
      </c>
      <c r="C104" s="28" t="s">
        <v>966</v>
      </c>
      <c r="D104" s="28" t="s">
        <v>990</v>
      </c>
      <c r="E104" s="28" t="s">
        <v>1002</v>
      </c>
      <c r="F104" s="28">
        <v>1975</v>
      </c>
      <c r="G104" s="28" t="s">
        <v>610</v>
      </c>
      <c r="H104" s="28">
        <v>100</v>
      </c>
      <c r="I104" s="28">
        <v>33</v>
      </c>
    </row>
    <row r="105" spans="2:9" x14ac:dyDescent="0.25">
      <c r="B105" s="28">
        <v>100</v>
      </c>
      <c r="C105" s="28" t="s">
        <v>966</v>
      </c>
      <c r="D105" s="28" t="s">
        <v>984</v>
      </c>
      <c r="E105" s="28" t="s">
        <v>1003</v>
      </c>
      <c r="F105" s="28">
        <v>1975</v>
      </c>
      <c r="G105" s="28" t="s">
        <v>610</v>
      </c>
      <c r="H105" s="28">
        <v>100</v>
      </c>
      <c r="I105" s="28">
        <v>222</v>
      </c>
    </row>
    <row r="106" spans="2:9" x14ac:dyDescent="0.25">
      <c r="B106" s="28">
        <v>101</v>
      </c>
      <c r="C106" s="28" t="s">
        <v>966</v>
      </c>
      <c r="D106" s="28" t="s">
        <v>1003</v>
      </c>
      <c r="E106" s="28" t="s">
        <v>1004</v>
      </c>
      <c r="F106" s="28">
        <v>1975</v>
      </c>
      <c r="G106" s="28" t="s">
        <v>610</v>
      </c>
      <c r="H106" s="28">
        <v>100</v>
      </c>
      <c r="I106" s="28">
        <v>5</v>
      </c>
    </row>
    <row r="107" spans="2:9" x14ac:dyDescent="0.25">
      <c r="B107" s="28">
        <v>102</v>
      </c>
      <c r="C107" s="28" t="s">
        <v>966</v>
      </c>
      <c r="D107" s="28" t="s">
        <v>1004</v>
      </c>
      <c r="E107" s="28" t="s">
        <v>1005</v>
      </c>
      <c r="F107" s="28">
        <v>1975</v>
      </c>
      <c r="G107" s="28" t="s">
        <v>610</v>
      </c>
      <c r="H107" s="28">
        <v>100</v>
      </c>
      <c r="I107" s="28">
        <v>32</v>
      </c>
    </row>
    <row r="108" spans="2:9" x14ac:dyDescent="0.25">
      <c r="B108" s="28">
        <v>103</v>
      </c>
      <c r="C108" s="28" t="s">
        <v>966</v>
      </c>
      <c r="D108" s="28" t="s">
        <v>1005</v>
      </c>
      <c r="E108" s="28" t="s">
        <v>1006</v>
      </c>
      <c r="F108" s="28">
        <v>1975</v>
      </c>
      <c r="G108" s="28" t="s">
        <v>610</v>
      </c>
      <c r="H108" s="28">
        <v>100</v>
      </c>
      <c r="I108" s="28">
        <v>37</v>
      </c>
    </row>
    <row r="109" spans="2:9" x14ac:dyDescent="0.25">
      <c r="B109" s="28">
        <v>104</v>
      </c>
      <c r="C109" s="28" t="s">
        <v>966</v>
      </c>
      <c r="D109" s="28" t="s">
        <v>1006</v>
      </c>
      <c r="E109" s="28" t="s">
        <v>1007</v>
      </c>
      <c r="F109" s="28">
        <v>1975</v>
      </c>
      <c r="G109" s="28" t="s">
        <v>610</v>
      </c>
      <c r="H109" s="28">
        <v>100</v>
      </c>
      <c r="I109" s="28">
        <v>14</v>
      </c>
    </row>
    <row r="110" spans="2:9" x14ac:dyDescent="0.25">
      <c r="B110" s="28">
        <v>105</v>
      </c>
      <c r="C110" s="28" t="s">
        <v>966</v>
      </c>
      <c r="D110" s="28" t="s">
        <v>986</v>
      </c>
      <c r="E110" s="28" t="s">
        <v>1008</v>
      </c>
      <c r="F110" s="28">
        <v>2011</v>
      </c>
      <c r="G110" s="28" t="s">
        <v>610</v>
      </c>
      <c r="H110" s="28">
        <v>100</v>
      </c>
      <c r="I110" s="28">
        <v>62</v>
      </c>
    </row>
    <row r="111" spans="2:9" x14ac:dyDescent="0.25">
      <c r="B111" s="28">
        <v>106</v>
      </c>
      <c r="C111" s="28" t="s">
        <v>966</v>
      </c>
      <c r="D111" s="28" t="s">
        <v>981</v>
      </c>
      <c r="E111" s="28" t="s">
        <v>1009</v>
      </c>
      <c r="F111" s="28">
        <v>1977</v>
      </c>
      <c r="G111" s="28" t="s">
        <v>610</v>
      </c>
      <c r="H111" s="28">
        <v>100</v>
      </c>
      <c r="I111" s="28">
        <v>20</v>
      </c>
    </row>
    <row r="112" spans="2:9" x14ac:dyDescent="0.25">
      <c r="B112" s="28">
        <v>107</v>
      </c>
      <c r="C112" s="28" t="s">
        <v>966</v>
      </c>
      <c r="D112" s="28" t="s">
        <v>995</v>
      </c>
      <c r="E112" s="28" t="s">
        <v>963</v>
      </c>
      <c r="F112" s="28">
        <v>2019</v>
      </c>
      <c r="G112" s="28" t="s">
        <v>610</v>
      </c>
      <c r="H112" s="28">
        <v>100</v>
      </c>
      <c r="I112" s="28">
        <v>15</v>
      </c>
    </row>
    <row r="113" spans="2:9" x14ac:dyDescent="0.25">
      <c r="B113" s="28">
        <v>108</v>
      </c>
      <c r="C113" s="28" t="s">
        <v>966</v>
      </c>
      <c r="D113" s="28" t="s">
        <v>963</v>
      </c>
      <c r="E113" s="28" t="s">
        <v>1010</v>
      </c>
      <c r="F113" s="28">
        <v>2019</v>
      </c>
      <c r="G113" s="28" t="s">
        <v>610</v>
      </c>
      <c r="H113" s="28">
        <v>100</v>
      </c>
      <c r="I113" s="28">
        <v>17</v>
      </c>
    </row>
    <row r="114" spans="2:9" x14ac:dyDescent="0.25">
      <c r="B114" s="28">
        <v>109</v>
      </c>
      <c r="C114" s="28" t="s">
        <v>966</v>
      </c>
      <c r="D114" s="28" t="s">
        <v>966</v>
      </c>
      <c r="E114" s="28" t="s">
        <v>1011</v>
      </c>
      <c r="F114" s="28">
        <v>2008</v>
      </c>
      <c r="G114" s="28" t="s">
        <v>610</v>
      </c>
      <c r="H114" s="28">
        <v>100</v>
      </c>
      <c r="I114" s="28">
        <v>5</v>
      </c>
    </row>
    <row r="115" spans="2:9" x14ac:dyDescent="0.25">
      <c r="B115" s="28">
        <v>110</v>
      </c>
      <c r="C115" s="28" t="s">
        <v>966</v>
      </c>
      <c r="D115" s="28" t="s">
        <v>1011</v>
      </c>
      <c r="E115" s="28" t="s">
        <v>1012</v>
      </c>
      <c r="F115" s="28">
        <v>2008</v>
      </c>
      <c r="G115" s="28" t="s">
        <v>610</v>
      </c>
      <c r="H115" s="28">
        <v>100</v>
      </c>
      <c r="I115" s="28">
        <v>112</v>
      </c>
    </row>
    <row r="116" spans="2:9" x14ac:dyDescent="0.25">
      <c r="B116" s="28">
        <v>111</v>
      </c>
      <c r="C116" s="28" t="s">
        <v>966</v>
      </c>
      <c r="D116" s="28" t="s">
        <v>1013</v>
      </c>
      <c r="E116" s="28" t="s">
        <v>1014</v>
      </c>
      <c r="F116" s="28">
        <v>1975</v>
      </c>
      <c r="G116" s="28" t="s">
        <v>609</v>
      </c>
      <c r="H116" s="28">
        <v>81</v>
      </c>
      <c r="I116" s="28">
        <v>20</v>
      </c>
    </row>
    <row r="117" spans="2:9" x14ac:dyDescent="0.25">
      <c r="B117" s="28">
        <v>112</v>
      </c>
      <c r="C117" s="28" t="s">
        <v>966</v>
      </c>
      <c r="D117" s="28" t="s">
        <v>984</v>
      </c>
      <c r="E117" s="28" t="s">
        <v>1015</v>
      </c>
      <c r="F117" s="28">
        <v>1975</v>
      </c>
      <c r="G117" s="28" t="s">
        <v>609</v>
      </c>
      <c r="H117" s="28">
        <v>81</v>
      </c>
      <c r="I117" s="28">
        <v>45</v>
      </c>
    </row>
    <row r="118" spans="2:9" x14ac:dyDescent="0.25">
      <c r="B118" s="28">
        <v>113</v>
      </c>
      <c r="C118" s="28" t="s">
        <v>966</v>
      </c>
      <c r="D118" s="28" t="s">
        <v>1016</v>
      </c>
      <c r="E118" s="28" t="s">
        <v>1017</v>
      </c>
      <c r="F118" s="28">
        <v>1975</v>
      </c>
      <c r="G118" s="28" t="s">
        <v>609</v>
      </c>
      <c r="H118" s="28">
        <v>81</v>
      </c>
      <c r="I118" s="28">
        <v>15</v>
      </c>
    </row>
    <row r="119" spans="2:9" x14ac:dyDescent="0.25">
      <c r="B119" s="28">
        <v>114</v>
      </c>
      <c r="C119" s="28" t="s">
        <v>966</v>
      </c>
      <c r="D119" s="28" t="s">
        <v>1018</v>
      </c>
      <c r="E119" s="28" t="s">
        <v>1019</v>
      </c>
      <c r="F119" s="28">
        <v>1975</v>
      </c>
      <c r="G119" s="28" t="s">
        <v>609</v>
      </c>
      <c r="H119" s="28">
        <v>81</v>
      </c>
      <c r="I119" s="28">
        <v>34</v>
      </c>
    </row>
    <row r="120" spans="2:9" x14ac:dyDescent="0.25">
      <c r="B120" s="28">
        <v>115</v>
      </c>
      <c r="C120" s="28" t="s">
        <v>966</v>
      </c>
      <c r="D120" s="28" t="s">
        <v>1020</v>
      </c>
      <c r="E120" s="28" t="s">
        <v>1021</v>
      </c>
      <c r="F120" s="28">
        <v>1975</v>
      </c>
      <c r="G120" s="28" t="s">
        <v>609</v>
      </c>
      <c r="H120" s="28">
        <v>81</v>
      </c>
      <c r="I120" s="28">
        <v>13</v>
      </c>
    </row>
    <row r="121" spans="2:9" x14ac:dyDescent="0.25">
      <c r="B121" s="28">
        <v>116</v>
      </c>
      <c r="C121" s="28" t="s">
        <v>966</v>
      </c>
      <c r="D121" s="28" t="s">
        <v>1022</v>
      </c>
      <c r="E121" s="28" t="s">
        <v>1023</v>
      </c>
      <c r="F121" s="28">
        <v>1975</v>
      </c>
      <c r="G121" s="28" t="s">
        <v>609</v>
      </c>
      <c r="H121" s="28">
        <v>81</v>
      </c>
      <c r="I121" s="28">
        <v>8</v>
      </c>
    </row>
    <row r="122" spans="2:9" x14ac:dyDescent="0.25">
      <c r="B122" s="28">
        <v>117</v>
      </c>
      <c r="C122" s="28" t="s">
        <v>966</v>
      </c>
      <c r="D122" s="28" t="s">
        <v>1024</v>
      </c>
      <c r="E122" s="28" t="s">
        <v>1025</v>
      </c>
      <c r="F122" s="28">
        <v>1975</v>
      </c>
      <c r="G122" s="28" t="s">
        <v>609</v>
      </c>
      <c r="H122" s="28">
        <v>81</v>
      </c>
      <c r="I122" s="28">
        <v>12</v>
      </c>
    </row>
    <row r="123" spans="2:9" x14ac:dyDescent="0.25">
      <c r="B123" s="28">
        <v>118</v>
      </c>
      <c r="C123" s="28" t="s">
        <v>966</v>
      </c>
      <c r="D123" s="28" t="s">
        <v>1026</v>
      </c>
      <c r="E123" s="28" t="s">
        <v>1027</v>
      </c>
      <c r="F123" s="28">
        <v>1975</v>
      </c>
      <c r="G123" s="28" t="s">
        <v>609</v>
      </c>
      <c r="H123" s="28">
        <v>81</v>
      </c>
      <c r="I123" s="28">
        <v>20</v>
      </c>
    </row>
    <row r="124" spans="2:9" x14ac:dyDescent="0.25">
      <c r="B124" s="28">
        <v>119</v>
      </c>
      <c r="C124" s="28" t="s">
        <v>966</v>
      </c>
      <c r="D124" s="28" t="s">
        <v>978</v>
      </c>
      <c r="E124" s="28" t="s">
        <v>1028</v>
      </c>
      <c r="F124" s="28">
        <v>1975</v>
      </c>
      <c r="G124" s="28" t="s">
        <v>610</v>
      </c>
      <c r="H124" s="28">
        <v>81</v>
      </c>
      <c r="I124" s="28">
        <v>86</v>
      </c>
    </row>
    <row r="125" spans="2:9" x14ac:dyDescent="0.25">
      <c r="B125" s="28">
        <v>120</v>
      </c>
      <c r="C125" s="28" t="s">
        <v>966</v>
      </c>
      <c r="D125" s="28" t="s">
        <v>1025</v>
      </c>
      <c r="E125" s="28" t="s">
        <v>1026</v>
      </c>
      <c r="F125" s="28">
        <v>1975</v>
      </c>
      <c r="G125" s="28" t="s">
        <v>610</v>
      </c>
      <c r="H125" s="28">
        <v>81</v>
      </c>
      <c r="I125" s="28">
        <v>5</v>
      </c>
    </row>
    <row r="126" spans="2:9" x14ac:dyDescent="0.25">
      <c r="B126" s="28">
        <v>121</v>
      </c>
      <c r="C126" s="28" t="s">
        <v>966</v>
      </c>
      <c r="D126" s="28" t="s">
        <v>1015</v>
      </c>
      <c r="E126" s="28" t="s">
        <v>1016</v>
      </c>
      <c r="F126" s="28">
        <v>1975</v>
      </c>
      <c r="G126" s="28" t="s">
        <v>610</v>
      </c>
      <c r="H126" s="28">
        <v>81</v>
      </c>
      <c r="I126" s="28">
        <v>4</v>
      </c>
    </row>
    <row r="127" spans="2:9" x14ac:dyDescent="0.25">
      <c r="B127" s="28">
        <v>122</v>
      </c>
      <c r="C127" s="28" t="s">
        <v>966</v>
      </c>
      <c r="D127" s="28" t="s">
        <v>1017</v>
      </c>
      <c r="E127" s="28" t="s">
        <v>1018</v>
      </c>
      <c r="F127" s="28">
        <v>1975</v>
      </c>
      <c r="G127" s="28" t="s">
        <v>610</v>
      </c>
      <c r="H127" s="28">
        <v>81</v>
      </c>
      <c r="I127" s="28">
        <v>5</v>
      </c>
    </row>
    <row r="128" spans="2:9" x14ac:dyDescent="0.25">
      <c r="B128" s="28">
        <v>123</v>
      </c>
      <c r="C128" s="28" t="s">
        <v>966</v>
      </c>
      <c r="D128" s="28" t="s">
        <v>1019</v>
      </c>
      <c r="E128" s="28" t="s">
        <v>1029</v>
      </c>
      <c r="F128" s="28">
        <v>1975</v>
      </c>
      <c r="G128" s="28" t="s">
        <v>610</v>
      </c>
      <c r="H128" s="28">
        <v>81</v>
      </c>
      <c r="I128" s="28">
        <v>4</v>
      </c>
    </row>
    <row r="129" spans="2:9" x14ac:dyDescent="0.25">
      <c r="B129" s="28">
        <v>124</v>
      </c>
      <c r="C129" s="28" t="s">
        <v>966</v>
      </c>
      <c r="D129" s="28" t="s">
        <v>1021</v>
      </c>
      <c r="E129" s="28" t="s">
        <v>1030</v>
      </c>
      <c r="F129" s="28">
        <v>1975</v>
      </c>
      <c r="G129" s="28" t="s">
        <v>610</v>
      </c>
      <c r="H129" s="28">
        <v>81</v>
      </c>
      <c r="I129" s="28">
        <v>5</v>
      </c>
    </row>
    <row r="130" spans="2:9" x14ac:dyDescent="0.25">
      <c r="B130" s="28">
        <v>125</v>
      </c>
      <c r="C130" s="28" t="s">
        <v>966</v>
      </c>
      <c r="D130" s="28" t="s">
        <v>1023</v>
      </c>
      <c r="E130" s="28" t="s">
        <v>1031</v>
      </c>
      <c r="F130" s="28">
        <v>1975</v>
      </c>
      <c r="G130" s="28" t="s">
        <v>610</v>
      </c>
      <c r="H130" s="28">
        <v>81</v>
      </c>
      <c r="I130" s="28">
        <v>10</v>
      </c>
    </row>
    <row r="131" spans="2:9" x14ac:dyDescent="0.25">
      <c r="B131" s="28">
        <v>126</v>
      </c>
      <c r="C131" s="28" t="s">
        <v>966</v>
      </c>
      <c r="D131" s="28" t="s">
        <v>1027</v>
      </c>
      <c r="E131" s="28" t="s">
        <v>1032</v>
      </c>
      <c r="F131" s="28">
        <v>1975</v>
      </c>
      <c r="G131" s="28" t="s">
        <v>610</v>
      </c>
      <c r="H131" s="28">
        <v>81</v>
      </c>
      <c r="I131" s="28">
        <v>10</v>
      </c>
    </row>
    <row r="132" spans="2:9" x14ac:dyDescent="0.25">
      <c r="B132" s="28">
        <v>127</v>
      </c>
      <c r="C132" s="28" t="s">
        <v>966</v>
      </c>
      <c r="D132" s="28" t="s">
        <v>991</v>
      </c>
      <c r="E132" s="28" t="s">
        <v>1033</v>
      </c>
      <c r="F132" s="28">
        <v>1975</v>
      </c>
      <c r="G132" s="28" t="s">
        <v>610</v>
      </c>
      <c r="H132" s="28">
        <v>81</v>
      </c>
      <c r="I132" s="28">
        <v>48</v>
      </c>
    </row>
    <row r="133" spans="2:9" x14ac:dyDescent="0.25">
      <c r="B133" s="28">
        <v>128</v>
      </c>
      <c r="C133" s="28" t="s">
        <v>966</v>
      </c>
      <c r="D133" s="28" t="s">
        <v>1034</v>
      </c>
      <c r="E133" s="28" t="s">
        <v>1035</v>
      </c>
      <c r="F133" s="28">
        <v>1975</v>
      </c>
      <c r="G133" s="28" t="s">
        <v>610</v>
      </c>
      <c r="H133" s="28">
        <v>81</v>
      </c>
      <c r="I133" s="28">
        <v>28</v>
      </c>
    </row>
    <row r="134" spans="2:9" x14ac:dyDescent="0.25">
      <c r="B134" s="28">
        <v>129</v>
      </c>
      <c r="C134" s="28" t="s">
        <v>966</v>
      </c>
      <c r="D134" s="28" t="s">
        <v>1036</v>
      </c>
      <c r="E134" s="28" t="s">
        <v>1037</v>
      </c>
      <c r="F134" s="28">
        <v>1975</v>
      </c>
      <c r="G134" s="28" t="s">
        <v>610</v>
      </c>
      <c r="H134" s="28">
        <v>81</v>
      </c>
      <c r="I134" s="28">
        <v>72</v>
      </c>
    </row>
    <row r="135" spans="2:9" x14ac:dyDescent="0.25">
      <c r="B135" s="28">
        <v>130</v>
      </c>
      <c r="C135" s="28" t="s">
        <v>966</v>
      </c>
      <c r="D135" s="28" t="s">
        <v>1012</v>
      </c>
      <c r="E135" s="28" t="s">
        <v>1038</v>
      </c>
      <c r="F135" s="28">
        <v>2009</v>
      </c>
      <c r="G135" s="28" t="s">
        <v>610</v>
      </c>
      <c r="H135" s="28">
        <v>81</v>
      </c>
      <c r="I135" s="28">
        <v>29</v>
      </c>
    </row>
    <row r="136" spans="2:9" x14ac:dyDescent="0.25">
      <c r="B136" s="28">
        <v>131</v>
      </c>
      <c r="C136" s="28" t="s">
        <v>966</v>
      </c>
      <c r="D136" s="28" t="s">
        <v>1039</v>
      </c>
      <c r="E136" s="28" t="s">
        <v>1040</v>
      </c>
      <c r="F136" s="28">
        <v>2009</v>
      </c>
      <c r="G136" s="28" t="s">
        <v>610</v>
      </c>
      <c r="H136" s="28">
        <v>81</v>
      </c>
      <c r="I136" s="28">
        <v>26</v>
      </c>
    </row>
    <row r="137" spans="2:9" x14ac:dyDescent="0.25">
      <c r="B137" s="28">
        <v>132</v>
      </c>
      <c r="C137" s="28" t="s">
        <v>966</v>
      </c>
      <c r="D137" s="28" t="s">
        <v>1041</v>
      </c>
      <c r="E137" s="28" t="s">
        <v>1042</v>
      </c>
      <c r="F137" s="28">
        <v>2015</v>
      </c>
      <c r="G137" s="28" t="s">
        <v>610</v>
      </c>
      <c r="H137" s="28">
        <v>81</v>
      </c>
      <c r="I137" s="28">
        <v>41.5</v>
      </c>
    </row>
    <row r="138" spans="2:9" x14ac:dyDescent="0.25">
      <c r="B138" s="28">
        <v>133</v>
      </c>
      <c r="C138" s="28" t="s">
        <v>966</v>
      </c>
      <c r="D138" s="28" t="s">
        <v>1014</v>
      </c>
      <c r="E138" s="28" t="s">
        <v>1043</v>
      </c>
      <c r="F138" s="28">
        <v>1975</v>
      </c>
      <c r="G138" s="28" t="s">
        <v>609</v>
      </c>
      <c r="H138" s="28">
        <v>69</v>
      </c>
      <c r="I138" s="28">
        <v>160</v>
      </c>
    </row>
    <row r="139" spans="2:9" x14ac:dyDescent="0.25">
      <c r="B139" s="28">
        <v>134</v>
      </c>
      <c r="C139" s="28" t="s">
        <v>966</v>
      </c>
      <c r="D139" s="28" t="s">
        <v>1044</v>
      </c>
      <c r="E139" s="28" t="s">
        <v>1045</v>
      </c>
      <c r="F139" s="28">
        <v>1975</v>
      </c>
      <c r="G139" s="28" t="s">
        <v>610</v>
      </c>
      <c r="H139" s="28">
        <v>69</v>
      </c>
      <c r="I139" s="28">
        <v>40</v>
      </c>
    </row>
    <row r="140" spans="2:9" x14ac:dyDescent="0.25">
      <c r="B140" s="28">
        <v>135</v>
      </c>
      <c r="C140" s="28" t="s">
        <v>966</v>
      </c>
      <c r="D140" s="28" t="s">
        <v>1046</v>
      </c>
      <c r="E140" s="28" t="s">
        <v>1047</v>
      </c>
      <c r="F140" s="28">
        <v>1986</v>
      </c>
      <c r="G140" s="28" t="s">
        <v>610</v>
      </c>
      <c r="H140" s="28">
        <v>69</v>
      </c>
      <c r="I140" s="28">
        <v>10</v>
      </c>
    </row>
    <row r="141" spans="2:9" x14ac:dyDescent="0.25">
      <c r="B141" s="28">
        <v>136</v>
      </c>
      <c r="C141" s="28" t="s">
        <v>966</v>
      </c>
      <c r="D141" s="28" t="s">
        <v>989</v>
      </c>
      <c r="E141" s="28" t="s">
        <v>1048</v>
      </c>
      <c r="F141" s="28">
        <v>1984</v>
      </c>
      <c r="G141" s="28" t="s">
        <v>610</v>
      </c>
      <c r="H141" s="28">
        <v>69</v>
      </c>
      <c r="I141" s="28">
        <v>59</v>
      </c>
    </row>
    <row r="142" spans="2:9" x14ac:dyDescent="0.25">
      <c r="B142" s="28">
        <v>137</v>
      </c>
      <c r="C142" s="28" t="s">
        <v>966</v>
      </c>
      <c r="D142" s="28" t="s">
        <v>989</v>
      </c>
      <c r="E142" s="28" t="s">
        <v>1049</v>
      </c>
      <c r="F142" s="28">
        <v>1988</v>
      </c>
      <c r="G142" s="28" t="s">
        <v>610</v>
      </c>
      <c r="H142" s="28">
        <v>69</v>
      </c>
      <c r="I142" s="28">
        <v>69</v>
      </c>
    </row>
    <row r="143" spans="2:9" x14ac:dyDescent="0.25">
      <c r="B143" s="28">
        <v>138</v>
      </c>
      <c r="C143" s="28" t="s">
        <v>966</v>
      </c>
      <c r="D143" s="28" t="s">
        <v>1050</v>
      </c>
      <c r="E143" s="28" t="s">
        <v>1051</v>
      </c>
      <c r="F143" s="28">
        <v>1975</v>
      </c>
      <c r="G143" s="28" t="s">
        <v>610</v>
      </c>
      <c r="H143" s="28">
        <v>69</v>
      </c>
      <c r="I143" s="28">
        <v>18</v>
      </c>
    </row>
    <row r="144" spans="2:9" x14ac:dyDescent="0.25">
      <c r="B144" s="28">
        <v>139</v>
      </c>
      <c r="C144" s="28" t="s">
        <v>966</v>
      </c>
      <c r="D144" s="28" t="s">
        <v>990</v>
      </c>
      <c r="E144" s="28" t="s">
        <v>1052</v>
      </c>
      <c r="F144" s="28">
        <v>1987</v>
      </c>
      <c r="G144" s="28" t="s">
        <v>610</v>
      </c>
      <c r="H144" s="28">
        <v>69</v>
      </c>
      <c r="I144" s="28">
        <v>10</v>
      </c>
    </row>
    <row r="145" spans="2:9" x14ac:dyDescent="0.25">
      <c r="B145" s="28">
        <v>140</v>
      </c>
      <c r="C145" s="28" t="s">
        <v>966</v>
      </c>
      <c r="D145" s="28" t="s">
        <v>1053</v>
      </c>
      <c r="E145" s="28" t="s">
        <v>1054</v>
      </c>
      <c r="F145" s="28">
        <v>1987</v>
      </c>
      <c r="G145" s="28" t="s">
        <v>610</v>
      </c>
      <c r="H145" s="28">
        <v>69</v>
      </c>
      <c r="I145" s="28">
        <v>15</v>
      </c>
    </row>
    <row r="146" spans="2:9" x14ac:dyDescent="0.25">
      <c r="B146" s="28">
        <v>141</v>
      </c>
      <c r="C146" s="28" t="s">
        <v>966</v>
      </c>
      <c r="D146" s="28" t="s">
        <v>1055</v>
      </c>
      <c r="E146" s="28" t="s">
        <v>1056</v>
      </c>
      <c r="F146" s="28">
        <v>1980</v>
      </c>
      <c r="G146" s="28" t="s">
        <v>610</v>
      </c>
      <c r="H146" s="28">
        <v>69</v>
      </c>
      <c r="I146" s="28">
        <v>35</v>
      </c>
    </row>
    <row r="147" spans="2:9" x14ac:dyDescent="0.25">
      <c r="B147" s="28">
        <v>142</v>
      </c>
      <c r="C147" s="28" t="s">
        <v>966</v>
      </c>
      <c r="D147" s="28" t="s">
        <v>1014</v>
      </c>
      <c r="E147" s="28" t="s">
        <v>1057</v>
      </c>
      <c r="F147" s="28">
        <v>1992</v>
      </c>
      <c r="G147" s="28" t="s">
        <v>610</v>
      </c>
      <c r="H147" s="28">
        <v>69</v>
      </c>
      <c r="I147" s="28">
        <v>256</v>
      </c>
    </row>
    <row r="148" spans="2:9" x14ac:dyDescent="0.25">
      <c r="B148" s="28">
        <v>143</v>
      </c>
      <c r="C148" s="28" t="s">
        <v>966</v>
      </c>
      <c r="D148" s="28" t="s">
        <v>1003</v>
      </c>
      <c r="E148" s="28" t="s">
        <v>1058</v>
      </c>
      <c r="F148" s="28">
        <v>1975</v>
      </c>
      <c r="G148" s="28" t="s">
        <v>610</v>
      </c>
      <c r="H148" s="28">
        <v>69</v>
      </c>
      <c r="I148" s="28">
        <v>40</v>
      </c>
    </row>
    <row r="149" spans="2:9" x14ac:dyDescent="0.25">
      <c r="B149" s="28">
        <v>144</v>
      </c>
      <c r="C149" s="28" t="s">
        <v>966</v>
      </c>
      <c r="D149" s="28" t="s">
        <v>1059</v>
      </c>
      <c r="E149" s="28" t="s">
        <v>1060</v>
      </c>
      <c r="F149" s="28">
        <v>1975</v>
      </c>
      <c r="G149" s="28" t="s">
        <v>610</v>
      </c>
      <c r="H149" s="28">
        <v>69</v>
      </c>
      <c r="I149" s="28">
        <v>33</v>
      </c>
    </row>
    <row r="150" spans="2:9" x14ac:dyDescent="0.25">
      <c r="B150" s="28">
        <v>145</v>
      </c>
      <c r="C150" s="28" t="s">
        <v>966</v>
      </c>
      <c r="D150" s="28" t="s">
        <v>1061</v>
      </c>
      <c r="E150" s="28" t="s">
        <v>1062</v>
      </c>
      <c r="F150" s="28">
        <v>1975</v>
      </c>
      <c r="G150" s="28" t="s">
        <v>610</v>
      </c>
      <c r="H150" s="28">
        <v>69</v>
      </c>
      <c r="I150" s="28">
        <v>46</v>
      </c>
    </row>
    <row r="151" spans="2:9" x14ac:dyDescent="0.25">
      <c r="B151" s="28">
        <v>146</v>
      </c>
      <c r="C151" s="28" t="s">
        <v>966</v>
      </c>
      <c r="D151" s="28" t="s">
        <v>986</v>
      </c>
      <c r="E151" s="28" t="s">
        <v>1063</v>
      </c>
      <c r="F151" s="28">
        <v>2009</v>
      </c>
      <c r="G151" s="28" t="s">
        <v>610</v>
      </c>
      <c r="H151" s="28">
        <v>69</v>
      </c>
      <c r="I151" s="28">
        <v>7</v>
      </c>
    </row>
    <row r="152" spans="2:9" x14ac:dyDescent="0.25">
      <c r="B152" s="28">
        <v>147</v>
      </c>
      <c r="C152" s="28" t="s">
        <v>966</v>
      </c>
      <c r="D152" s="28" t="s">
        <v>958</v>
      </c>
      <c r="E152" s="28" t="s">
        <v>1064</v>
      </c>
      <c r="F152" s="28">
        <v>2013</v>
      </c>
      <c r="G152" s="28" t="s">
        <v>610</v>
      </c>
      <c r="H152" s="28">
        <v>69</v>
      </c>
      <c r="I152" s="28">
        <v>12</v>
      </c>
    </row>
    <row r="153" spans="2:9" x14ac:dyDescent="0.25">
      <c r="B153" s="28">
        <v>148</v>
      </c>
      <c r="C153" s="28" t="s">
        <v>966</v>
      </c>
      <c r="D153" s="28" t="s">
        <v>1028</v>
      </c>
      <c r="E153" s="28" t="s">
        <v>1065</v>
      </c>
      <c r="F153" s="28">
        <v>1975</v>
      </c>
      <c r="G153" s="28" t="s">
        <v>610</v>
      </c>
      <c r="H153" s="28">
        <v>69</v>
      </c>
      <c r="I153" s="28">
        <v>135</v>
      </c>
    </row>
    <row r="154" spans="2:9" x14ac:dyDescent="0.25">
      <c r="B154" s="28">
        <v>149</v>
      </c>
      <c r="C154" s="28" t="s">
        <v>966</v>
      </c>
      <c r="D154" s="28" t="s">
        <v>981</v>
      </c>
      <c r="E154" s="28" t="s">
        <v>1066</v>
      </c>
      <c r="F154" s="28">
        <v>1980</v>
      </c>
      <c r="G154" s="28" t="s">
        <v>610</v>
      </c>
      <c r="H154" s="28">
        <v>69</v>
      </c>
      <c r="I154" s="28">
        <v>39</v>
      </c>
    </row>
    <row r="155" spans="2:9" x14ac:dyDescent="0.25">
      <c r="B155" s="28">
        <v>150</v>
      </c>
      <c r="C155" s="28" t="s">
        <v>966</v>
      </c>
      <c r="D155" s="28" t="s">
        <v>1002</v>
      </c>
      <c r="E155" s="28" t="s">
        <v>1067</v>
      </c>
      <c r="F155" s="28">
        <v>1975</v>
      </c>
      <c r="G155" s="28" t="s">
        <v>610</v>
      </c>
      <c r="H155" s="28">
        <v>69</v>
      </c>
      <c r="I155" s="28">
        <v>90</v>
      </c>
    </row>
    <row r="156" spans="2:9" x14ac:dyDescent="0.25">
      <c r="B156" s="28">
        <v>151</v>
      </c>
      <c r="C156" s="28" t="s">
        <v>966</v>
      </c>
      <c r="D156" s="28" t="s">
        <v>988</v>
      </c>
      <c r="E156" s="28" t="s">
        <v>1068</v>
      </c>
      <c r="F156" s="28">
        <v>2019</v>
      </c>
      <c r="G156" s="28" t="s">
        <v>610</v>
      </c>
      <c r="H156" s="28">
        <v>69</v>
      </c>
      <c r="I156" s="28">
        <v>12</v>
      </c>
    </row>
    <row r="157" spans="2:9" x14ac:dyDescent="0.25">
      <c r="B157" s="28">
        <v>152</v>
      </c>
      <c r="C157" s="28" t="s">
        <v>966</v>
      </c>
      <c r="D157" s="28" t="s">
        <v>995</v>
      </c>
      <c r="E157" s="28" t="s">
        <v>1069</v>
      </c>
      <c r="F157" s="28">
        <v>2019</v>
      </c>
      <c r="G157" s="28" t="s">
        <v>610</v>
      </c>
      <c r="H157" s="28">
        <v>69</v>
      </c>
      <c r="I157" s="28">
        <v>10</v>
      </c>
    </row>
    <row r="158" spans="2:9" x14ac:dyDescent="0.25">
      <c r="B158" s="28">
        <v>153</v>
      </c>
      <c r="C158" s="28" t="s">
        <v>966</v>
      </c>
      <c r="D158" s="28" t="s">
        <v>964</v>
      </c>
      <c r="E158" s="28" t="s">
        <v>1070</v>
      </c>
      <c r="F158" s="28">
        <v>2019</v>
      </c>
      <c r="G158" s="28" t="s">
        <v>610</v>
      </c>
      <c r="H158" s="28">
        <v>69</v>
      </c>
      <c r="I158" s="28">
        <v>36</v>
      </c>
    </row>
    <row r="159" spans="2:9" x14ac:dyDescent="0.25">
      <c r="B159" s="28">
        <v>154</v>
      </c>
      <c r="C159" s="28" t="s">
        <v>966</v>
      </c>
      <c r="D159" s="28" t="s">
        <v>988</v>
      </c>
      <c r="E159" s="28" t="s">
        <v>1071</v>
      </c>
      <c r="F159" s="28">
        <v>2019</v>
      </c>
      <c r="G159" s="28" t="s">
        <v>610</v>
      </c>
      <c r="H159" s="28">
        <v>69</v>
      </c>
      <c r="I159" s="28">
        <v>10</v>
      </c>
    </row>
    <row r="160" spans="2:9" x14ac:dyDescent="0.25">
      <c r="B160" s="28">
        <v>155</v>
      </c>
      <c r="C160" s="28" t="s">
        <v>966</v>
      </c>
      <c r="D160" s="28" t="s">
        <v>1012</v>
      </c>
      <c r="E160" s="28" t="s">
        <v>1072</v>
      </c>
      <c r="F160" s="28">
        <v>2008</v>
      </c>
      <c r="G160" s="28" t="s">
        <v>610</v>
      </c>
      <c r="H160" s="28">
        <v>69</v>
      </c>
      <c r="I160" s="28">
        <v>13</v>
      </c>
    </row>
    <row r="161" spans="2:9" x14ac:dyDescent="0.25">
      <c r="B161" s="28">
        <v>156</v>
      </c>
      <c r="C161" s="28" t="s">
        <v>966</v>
      </c>
      <c r="D161" s="28" t="s">
        <v>1012</v>
      </c>
      <c r="E161" s="28" t="s">
        <v>1064</v>
      </c>
      <c r="F161" s="28">
        <v>2013</v>
      </c>
      <c r="G161" s="28" t="s">
        <v>610</v>
      </c>
      <c r="H161" s="28">
        <v>69</v>
      </c>
      <c r="I161" s="28">
        <v>12</v>
      </c>
    </row>
    <row r="162" spans="2:9" x14ac:dyDescent="0.25">
      <c r="B162" s="28">
        <v>157</v>
      </c>
      <c r="C162" s="28" t="s">
        <v>966</v>
      </c>
      <c r="D162" s="28" t="s">
        <v>1073</v>
      </c>
      <c r="E162" s="28" t="s">
        <v>1074</v>
      </c>
      <c r="F162" s="28">
        <v>2014</v>
      </c>
      <c r="G162" s="28" t="s">
        <v>610</v>
      </c>
      <c r="H162" s="28">
        <v>69</v>
      </c>
      <c r="I162" s="28">
        <v>14</v>
      </c>
    </row>
    <row r="163" spans="2:9" x14ac:dyDescent="0.25">
      <c r="B163" s="28">
        <v>158</v>
      </c>
      <c r="C163" s="28" t="s">
        <v>966</v>
      </c>
      <c r="D163" s="28" t="s">
        <v>1041</v>
      </c>
      <c r="E163" s="28" t="s">
        <v>1063</v>
      </c>
      <c r="F163" s="28">
        <v>2009</v>
      </c>
      <c r="G163" s="28" t="s">
        <v>610</v>
      </c>
      <c r="H163" s="28">
        <v>69</v>
      </c>
      <c r="I163" s="28">
        <v>14</v>
      </c>
    </row>
    <row r="164" spans="2:9" x14ac:dyDescent="0.25">
      <c r="B164" s="28">
        <v>159</v>
      </c>
      <c r="C164" s="28" t="s">
        <v>966</v>
      </c>
      <c r="D164" s="28" t="s">
        <v>1041</v>
      </c>
      <c r="E164" s="28" t="s">
        <v>1075</v>
      </c>
      <c r="F164" s="28">
        <v>2011</v>
      </c>
      <c r="G164" s="28" t="s">
        <v>610</v>
      </c>
      <c r="H164" s="28">
        <v>69</v>
      </c>
      <c r="I164" s="28">
        <v>62</v>
      </c>
    </row>
    <row r="165" spans="2:9" x14ac:dyDescent="0.25">
      <c r="B165" s="28">
        <v>160</v>
      </c>
      <c r="C165" s="28" t="s">
        <v>966</v>
      </c>
      <c r="D165" s="28" t="s">
        <v>1076</v>
      </c>
      <c r="E165" s="28" t="s">
        <v>1077</v>
      </c>
      <c r="F165" s="28">
        <v>2015</v>
      </c>
      <c r="G165" s="28" t="s">
        <v>610</v>
      </c>
      <c r="H165" s="28">
        <v>69</v>
      </c>
      <c r="I165" s="28">
        <v>13</v>
      </c>
    </row>
    <row r="166" spans="2:9" x14ac:dyDescent="0.25">
      <c r="B166" s="28">
        <v>161</v>
      </c>
      <c r="C166" s="28" t="s">
        <v>966</v>
      </c>
      <c r="D166" s="28" t="s">
        <v>967</v>
      </c>
      <c r="E166" s="28" t="s">
        <v>1078</v>
      </c>
      <c r="F166" s="28">
        <v>2018</v>
      </c>
      <c r="G166" s="28" t="s">
        <v>610</v>
      </c>
      <c r="H166" s="28">
        <v>69</v>
      </c>
      <c r="I166" s="28">
        <v>18</v>
      </c>
    </row>
    <row r="167" spans="2:9" x14ac:dyDescent="0.25">
      <c r="B167" s="28">
        <v>162</v>
      </c>
      <c r="C167" s="28" t="s">
        <v>966</v>
      </c>
      <c r="D167" s="28" t="s">
        <v>968</v>
      </c>
      <c r="E167" s="28" t="s">
        <v>1079</v>
      </c>
      <c r="F167" s="28">
        <v>2018</v>
      </c>
      <c r="G167" s="28" t="s">
        <v>610</v>
      </c>
      <c r="H167" s="28">
        <v>69</v>
      </c>
      <c r="I167" s="28">
        <v>21</v>
      </c>
    </row>
    <row r="168" spans="2:9" x14ac:dyDescent="0.25">
      <c r="B168" s="28">
        <v>163</v>
      </c>
      <c r="C168" s="28" t="s">
        <v>966</v>
      </c>
      <c r="D168" s="28" t="s">
        <v>1080</v>
      </c>
      <c r="E168" s="28" t="s">
        <v>1043</v>
      </c>
      <c r="F168" s="28">
        <v>1975</v>
      </c>
      <c r="G168" s="28" t="s">
        <v>610</v>
      </c>
      <c r="H168" s="28">
        <v>69</v>
      </c>
      <c r="I168" s="28">
        <v>48</v>
      </c>
    </row>
    <row r="169" spans="2:9" x14ac:dyDescent="0.25">
      <c r="B169" s="28">
        <v>164</v>
      </c>
      <c r="C169" s="28" t="s">
        <v>966</v>
      </c>
      <c r="D169" s="28" t="s">
        <v>1073</v>
      </c>
      <c r="E169" s="28" t="s">
        <v>1064</v>
      </c>
      <c r="F169" s="28">
        <v>2014</v>
      </c>
      <c r="G169" s="28" t="s">
        <v>610</v>
      </c>
      <c r="H169" s="28">
        <v>69</v>
      </c>
      <c r="I169" s="28">
        <v>14</v>
      </c>
    </row>
    <row r="170" spans="2:9" x14ac:dyDescent="0.25">
      <c r="B170" s="28">
        <v>165</v>
      </c>
      <c r="C170" s="28" t="s">
        <v>966</v>
      </c>
      <c r="D170" s="28" t="s">
        <v>1073</v>
      </c>
      <c r="E170" s="28" t="s">
        <v>1064</v>
      </c>
      <c r="F170" s="28">
        <v>2014</v>
      </c>
      <c r="G170" s="28" t="s">
        <v>610</v>
      </c>
      <c r="H170" s="28">
        <v>69</v>
      </c>
      <c r="I170" s="28">
        <v>14</v>
      </c>
    </row>
    <row r="171" spans="2:9" x14ac:dyDescent="0.25">
      <c r="B171" s="28">
        <v>166</v>
      </c>
      <c r="C171" s="28" t="s">
        <v>966</v>
      </c>
      <c r="D171" s="28" t="s">
        <v>1081</v>
      </c>
      <c r="E171" s="28" t="s">
        <v>1082</v>
      </c>
      <c r="F171" s="28">
        <v>1986</v>
      </c>
      <c r="G171" s="28" t="s">
        <v>609</v>
      </c>
      <c r="H171" s="28">
        <v>51</v>
      </c>
      <c r="I171" s="28">
        <v>12</v>
      </c>
    </row>
    <row r="172" spans="2:9" x14ac:dyDescent="0.25">
      <c r="B172" s="28">
        <v>167</v>
      </c>
      <c r="C172" s="28" t="s">
        <v>966</v>
      </c>
      <c r="D172" s="28" t="s">
        <v>1081</v>
      </c>
      <c r="E172" s="28" t="s">
        <v>1083</v>
      </c>
      <c r="F172" s="28">
        <v>1997</v>
      </c>
      <c r="G172" s="28" t="s">
        <v>609</v>
      </c>
      <c r="H172" s="28">
        <v>51</v>
      </c>
      <c r="I172" s="28">
        <v>80</v>
      </c>
    </row>
    <row r="173" spans="2:9" x14ac:dyDescent="0.25">
      <c r="B173" s="28">
        <v>168</v>
      </c>
      <c r="C173" s="28" t="s">
        <v>966</v>
      </c>
      <c r="D173" s="28" t="s">
        <v>1055</v>
      </c>
      <c r="E173" s="28" t="s">
        <v>1084</v>
      </c>
      <c r="F173" s="28">
        <v>1986</v>
      </c>
      <c r="G173" s="28" t="s">
        <v>609</v>
      </c>
      <c r="H173" s="28">
        <v>51</v>
      </c>
      <c r="I173" s="28">
        <v>40</v>
      </c>
    </row>
    <row r="174" spans="2:9" x14ac:dyDescent="0.25">
      <c r="B174" s="28">
        <v>169</v>
      </c>
      <c r="C174" s="28" t="s">
        <v>966</v>
      </c>
      <c r="D174" s="28" t="s">
        <v>1085</v>
      </c>
      <c r="E174" s="28" t="s">
        <v>1086</v>
      </c>
      <c r="F174" s="28">
        <v>1995</v>
      </c>
      <c r="G174" s="28" t="s">
        <v>610</v>
      </c>
      <c r="H174" s="28">
        <v>51</v>
      </c>
      <c r="I174" s="28">
        <v>10</v>
      </c>
    </row>
    <row r="175" spans="2:9" x14ac:dyDescent="0.25">
      <c r="B175" s="28">
        <v>170</v>
      </c>
      <c r="C175" s="28" t="s">
        <v>966</v>
      </c>
      <c r="D175" s="28" t="s">
        <v>1087</v>
      </c>
      <c r="E175" s="28" t="s">
        <v>1088</v>
      </c>
      <c r="F175" s="28">
        <v>1975</v>
      </c>
      <c r="G175" s="28" t="s">
        <v>610</v>
      </c>
      <c r="H175" s="28">
        <v>51</v>
      </c>
      <c r="I175" s="28">
        <v>5</v>
      </c>
    </row>
    <row r="176" spans="2:9" x14ac:dyDescent="0.25">
      <c r="B176" s="28">
        <v>171</v>
      </c>
      <c r="C176" s="28" t="s">
        <v>966</v>
      </c>
      <c r="D176" s="28" t="s">
        <v>1028</v>
      </c>
      <c r="E176" s="28" t="s">
        <v>1089</v>
      </c>
      <c r="F176" s="28">
        <v>2015</v>
      </c>
      <c r="G176" s="28" t="s">
        <v>610</v>
      </c>
      <c r="H176" s="28">
        <v>51</v>
      </c>
      <c r="I176" s="28">
        <v>23</v>
      </c>
    </row>
    <row r="177" spans="2:9" x14ac:dyDescent="0.25">
      <c r="B177" s="28">
        <v>172</v>
      </c>
      <c r="C177" s="28" t="s">
        <v>966</v>
      </c>
      <c r="D177" s="28" t="s">
        <v>977</v>
      </c>
      <c r="E177" s="28" t="s">
        <v>1090</v>
      </c>
      <c r="F177" s="28">
        <v>1980</v>
      </c>
      <c r="G177" s="28" t="s">
        <v>610</v>
      </c>
      <c r="H177" s="28">
        <v>51</v>
      </c>
      <c r="I177" s="28">
        <v>6</v>
      </c>
    </row>
    <row r="178" spans="2:9" x14ac:dyDescent="0.25">
      <c r="B178" s="28">
        <v>173</v>
      </c>
      <c r="C178" s="28" t="s">
        <v>966</v>
      </c>
      <c r="D178" s="28" t="s">
        <v>980</v>
      </c>
      <c r="E178" s="28" t="s">
        <v>1091</v>
      </c>
      <c r="F178" s="28">
        <v>1975</v>
      </c>
      <c r="G178" s="28" t="s">
        <v>610</v>
      </c>
      <c r="H178" s="28">
        <v>51</v>
      </c>
      <c r="I178" s="28">
        <v>12</v>
      </c>
    </row>
    <row r="179" spans="2:9" x14ac:dyDescent="0.25">
      <c r="B179" s="28">
        <v>174</v>
      </c>
      <c r="C179" s="28" t="s">
        <v>966</v>
      </c>
      <c r="D179" s="28" t="s">
        <v>980</v>
      </c>
      <c r="E179" s="28" t="s">
        <v>1092</v>
      </c>
      <c r="F179" s="28">
        <v>1979</v>
      </c>
      <c r="G179" s="28" t="s">
        <v>610</v>
      </c>
      <c r="H179" s="28">
        <v>51</v>
      </c>
      <c r="I179" s="28">
        <v>16</v>
      </c>
    </row>
    <row r="180" spans="2:9" x14ac:dyDescent="0.25">
      <c r="B180" s="28">
        <v>175</v>
      </c>
      <c r="C180" s="28" t="s">
        <v>966</v>
      </c>
      <c r="D180" s="28" t="s">
        <v>1009</v>
      </c>
      <c r="E180" s="28" t="s">
        <v>1093</v>
      </c>
      <c r="F180" s="28">
        <v>1977</v>
      </c>
      <c r="G180" s="28" t="s">
        <v>610</v>
      </c>
      <c r="H180" s="28">
        <v>51</v>
      </c>
      <c r="I180" s="28">
        <v>13</v>
      </c>
    </row>
    <row r="181" spans="2:9" x14ac:dyDescent="0.25">
      <c r="B181" s="28">
        <v>176</v>
      </c>
      <c r="C181" s="28" t="s">
        <v>966</v>
      </c>
      <c r="D181" s="28" t="s">
        <v>1009</v>
      </c>
      <c r="E181" s="28" t="s">
        <v>1094</v>
      </c>
      <c r="F181" s="28">
        <v>1977</v>
      </c>
      <c r="G181" s="28" t="s">
        <v>610</v>
      </c>
      <c r="H181" s="28">
        <v>51</v>
      </c>
      <c r="I181" s="28">
        <v>52</v>
      </c>
    </row>
    <row r="182" spans="2:9" x14ac:dyDescent="0.25">
      <c r="B182" s="28">
        <v>177</v>
      </c>
      <c r="C182" s="28" t="s">
        <v>966</v>
      </c>
      <c r="D182" s="28" t="s">
        <v>1095</v>
      </c>
      <c r="E182" s="28" t="s">
        <v>1096</v>
      </c>
      <c r="F182" s="28">
        <v>1977</v>
      </c>
      <c r="G182" s="28" t="s">
        <v>610</v>
      </c>
      <c r="H182" s="28">
        <v>51</v>
      </c>
      <c r="I182" s="28">
        <v>5</v>
      </c>
    </row>
    <row r="183" spans="2:9" x14ac:dyDescent="0.25">
      <c r="B183" s="28">
        <v>178</v>
      </c>
      <c r="C183" s="28" t="s">
        <v>966</v>
      </c>
      <c r="D183" s="28" t="s">
        <v>982</v>
      </c>
      <c r="E183" s="28" t="s">
        <v>1097</v>
      </c>
      <c r="F183" s="28">
        <v>1975</v>
      </c>
      <c r="G183" s="28" t="s">
        <v>610</v>
      </c>
      <c r="H183" s="28">
        <v>51</v>
      </c>
      <c r="I183" s="28">
        <v>10</v>
      </c>
    </row>
    <row r="184" spans="2:9" x14ac:dyDescent="0.25">
      <c r="B184" s="28">
        <v>179</v>
      </c>
      <c r="C184" s="28" t="s">
        <v>966</v>
      </c>
      <c r="D184" s="28" t="s">
        <v>1098</v>
      </c>
      <c r="E184" s="28" t="s">
        <v>1099</v>
      </c>
      <c r="F184" s="28">
        <v>1980</v>
      </c>
      <c r="G184" s="28" t="s">
        <v>610</v>
      </c>
      <c r="H184" s="28">
        <v>51</v>
      </c>
      <c r="I184" s="28">
        <v>10</v>
      </c>
    </row>
    <row r="185" spans="2:9" x14ac:dyDescent="0.25">
      <c r="B185" s="28">
        <v>180</v>
      </c>
      <c r="C185" s="28" t="s">
        <v>966</v>
      </c>
      <c r="D185" s="28" t="s">
        <v>1053</v>
      </c>
      <c r="E185" s="28" t="s">
        <v>1100</v>
      </c>
      <c r="F185" s="28">
        <v>2021</v>
      </c>
      <c r="G185" s="28" t="s">
        <v>610</v>
      </c>
      <c r="H185" s="28">
        <v>51</v>
      </c>
      <c r="I185" s="28">
        <v>50</v>
      </c>
    </row>
    <row r="186" spans="2:9" x14ac:dyDescent="0.25">
      <c r="B186" s="28">
        <v>181</v>
      </c>
      <c r="C186" s="28" t="s">
        <v>966</v>
      </c>
      <c r="D186" s="28" t="s">
        <v>976</v>
      </c>
      <c r="E186" s="28" t="s">
        <v>1101</v>
      </c>
      <c r="F186" s="28">
        <v>1975</v>
      </c>
      <c r="G186" s="28" t="s">
        <v>610</v>
      </c>
      <c r="H186" s="28">
        <v>51</v>
      </c>
      <c r="I186" s="28">
        <v>18</v>
      </c>
    </row>
    <row r="187" spans="2:9" x14ac:dyDescent="0.25">
      <c r="B187" s="28">
        <v>182</v>
      </c>
      <c r="C187" s="28" t="s">
        <v>966</v>
      </c>
      <c r="D187" s="28" t="s">
        <v>1003</v>
      </c>
      <c r="E187" s="28" t="s">
        <v>1102</v>
      </c>
      <c r="F187" s="28">
        <v>1975</v>
      </c>
      <c r="G187" s="28" t="s">
        <v>610</v>
      </c>
      <c r="H187" s="28">
        <v>51</v>
      </c>
      <c r="I187" s="28">
        <v>10</v>
      </c>
    </row>
    <row r="188" spans="2:9" x14ac:dyDescent="0.25">
      <c r="B188" s="28">
        <v>183</v>
      </c>
      <c r="C188" s="28" t="s">
        <v>966</v>
      </c>
      <c r="D188" s="28" t="s">
        <v>1004</v>
      </c>
      <c r="E188" s="28" t="s">
        <v>1103</v>
      </c>
      <c r="F188" s="28">
        <v>1975</v>
      </c>
      <c r="G188" s="28" t="s">
        <v>610</v>
      </c>
      <c r="H188" s="28">
        <v>51</v>
      </c>
      <c r="I188" s="28">
        <v>10</v>
      </c>
    </row>
    <row r="189" spans="2:9" x14ac:dyDescent="0.25">
      <c r="B189" s="28">
        <v>184</v>
      </c>
      <c r="C189" s="28" t="s">
        <v>966</v>
      </c>
      <c r="D189" s="28" t="s">
        <v>1034</v>
      </c>
      <c r="E189" s="28" t="s">
        <v>1104</v>
      </c>
      <c r="F189" s="28">
        <v>1975</v>
      </c>
      <c r="G189" s="28" t="s">
        <v>610</v>
      </c>
      <c r="H189" s="28">
        <v>51</v>
      </c>
      <c r="I189" s="28">
        <v>12</v>
      </c>
    </row>
    <row r="190" spans="2:9" x14ac:dyDescent="0.25">
      <c r="B190" s="28">
        <v>185</v>
      </c>
      <c r="C190" s="28" t="s">
        <v>966</v>
      </c>
      <c r="D190" s="28" t="s">
        <v>1036</v>
      </c>
      <c r="E190" s="28" t="s">
        <v>1105</v>
      </c>
      <c r="F190" s="28">
        <v>1975</v>
      </c>
      <c r="G190" s="28" t="s">
        <v>610</v>
      </c>
      <c r="H190" s="28">
        <v>51</v>
      </c>
      <c r="I190" s="28">
        <v>14</v>
      </c>
    </row>
    <row r="191" spans="2:9" x14ac:dyDescent="0.25">
      <c r="B191" s="28">
        <v>186</v>
      </c>
      <c r="C191" s="28" t="s">
        <v>966</v>
      </c>
      <c r="D191" s="28" t="s">
        <v>1106</v>
      </c>
      <c r="E191" s="28" t="s">
        <v>1107</v>
      </c>
      <c r="F191" s="28">
        <v>1975</v>
      </c>
      <c r="G191" s="28" t="s">
        <v>610</v>
      </c>
      <c r="H191" s="28">
        <v>51</v>
      </c>
      <c r="I191" s="28">
        <v>51</v>
      </c>
    </row>
    <row r="192" spans="2:9" x14ac:dyDescent="0.25">
      <c r="B192" s="28">
        <v>187</v>
      </c>
      <c r="C192" s="28" t="s">
        <v>966</v>
      </c>
      <c r="D192" s="28" t="s">
        <v>993</v>
      </c>
      <c r="E192" s="28" t="s">
        <v>1108</v>
      </c>
      <c r="F192" s="28">
        <v>1975</v>
      </c>
      <c r="G192" s="28" t="s">
        <v>610</v>
      </c>
      <c r="H192" s="28">
        <v>51</v>
      </c>
      <c r="I192" s="28">
        <v>15</v>
      </c>
    </row>
    <row r="193" spans="2:9" x14ac:dyDescent="0.25">
      <c r="B193" s="28">
        <v>188</v>
      </c>
      <c r="C193" s="28" t="s">
        <v>966</v>
      </c>
      <c r="D193" s="28" t="s">
        <v>992</v>
      </c>
      <c r="E193" s="28" t="s">
        <v>1109</v>
      </c>
      <c r="F193" s="28">
        <v>1975</v>
      </c>
      <c r="G193" s="28" t="s">
        <v>610</v>
      </c>
      <c r="H193" s="28">
        <v>51</v>
      </c>
      <c r="I193" s="28">
        <v>5</v>
      </c>
    </row>
    <row r="194" spans="2:9" x14ac:dyDescent="0.25">
      <c r="B194" s="28">
        <v>189</v>
      </c>
      <c r="C194" s="28" t="s">
        <v>966</v>
      </c>
      <c r="D194" s="28" t="s">
        <v>968</v>
      </c>
      <c r="E194" s="28" t="s">
        <v>1110</v>
      </c>
      <c r="F194" s="28">
        <v>2003</v>
      </c>
      <c r="G194" s="28" t="s">
        <v>610</v>
      </c>
      <c r="H194" s="28">
        <v>51</v>
      </c>
      <c r="I194" s="28">
        <v>16</v>
      </c>
    </row>
    <row r="195" spans="2:9" x14ac:dyDescent="0.25">
      <c r="B195" s="28">
        <v>190</v>
      </c>
      <c r="C195" s="28" t="s">
        <v>966</v>
      </c>
      <c r="D195" s="28" t="s">
        <v>970</v>
      </c>
      <c r="E195" s="28" t="s">
        <v>1111</v>
      </c>
      <c r="F195" s="28">
        <v>1975</v>
      </c>
      <c r="G195" s="28" t="s">
        <v>610</v>
      </c>
      <c r="H195" s="28">
        <v>51</v>
      </c>
      <c r="I195" s="28">
        <v>165</v>
      </c>
    </row>
    <row r="196" spans="2:9" x14ac:dyDescent="0.25">
      <c r="B196" s="28">
        <v>191</v>
      </c>
      <c r="C196" s="28" t="s">
        <v>966</v>
      </c>
      <c r="D196" s="28" t="s">
        <v>958</v>
      </c>
      <c r="E196" s="28" t="s">
        <v>1112</v>
      </c>
      <c r="F196" s="28">
        <v>2008</v>
      </c>
      <c r="G196" s="28" t="s">
        <v>610</v>
      </c>
      <c r="H196" s="28">
        <v>51</v>
      </c>
      <c r="I196" s="28">
        <v>13</v>
      </c>
    </row>
    <row r="197" spans="2:9" x14ac:dyDescent="0.25">
      <c r="B197" s="28">
        <v>192</v>
      </c>
      <c r="C197" s="28" t="s">
        <v>966</v>
      </c>
      <c r="D197" s="28" t="s">
        <v>985</v>
      </c>
      <c r="E197" s="28" t="s">
        <v>1113</v>
      </c>
      <c r="F197" s="28">
        <v>2009</v>
      </c>
      <c r="G197" s="28" t="s">
        <v>610</v>
      </c>
      <c r="H197" s="28">
        <v>51</v>
      </c>
      <c r="I197" s="28">
        <v>35</v>
      </c>
    </row>
    <row r="198" spans="2:9" x14ac:dyDescent="0.25">
      <c r="B198" s="28">
        <v>193</v>
      </c>
      <c r="C198" s="28" t="s">
        <v>966</v>
      </c>
      <c r="D198" s="28" t="s">
        <v>1114</v>
      </c>
      <c r="E198" s="28" t="s">
        <v>1115</v>
      </c>
      <c r="F198" s="28">
        <v>2008</v>
      </c>
      <c r="G198" s="28" t="s">
        <v>610</v>
      </c>
      <c r="H198" s="28">
        <v>51</v>
      </c>
      <c r="I198" s="28">
        <v>10</v>
      </c>
    </row>
    <row r="199" spans="2:9" x14ac:dyDescent="0.25">
      <c r="B199" s="28">
        <v>194</v>
      </c>
      <c r="C199" s="28" t="s">
        <v>966</v>
      </c>
      <c r="D199" s="28" t="s">
        <v>1116</v>
      </c>
      <c r="E199" s="28" t="s">
        <v>1117</v>
      </c>
      <c r="F199" s="28">
        <v>2010</v>
      </c>
      <c r="G199" s="28" t="s">
        <v>610</v>
      </c>
      <c r="H199" s="28">
        <v>51</v>
      </c>
      <c r="I199" s="28">
        <v>22</v>
      </c>
    </row>
    <row r="200" spans="2:9" x14ac:dyDescent="0.25">
      <c r="B200" s="28">
        <v>195</v>
      </c>
      <c r="C200" s="28" t="s">
        <v>966</v>
      </c>
      <c r="D200" s="28" t="s">
        <v>1073</v>
      </c>
      <c r="E200" s="28" t="s">
        <v>1074</v>
      </c>
      <c r="F200" s="28">
        <v>2014</v>
      </c>
      <c r="G200" s="28" t="s">
        <v>610</v>
      </c>
      <c r="H200" s="28">
        <v>51</v>
      </c>
      <c r="I200" s="28">
        <v>14</v>
      </c>
    </row>
    <row r="201" spans="2:9" x14ac:dyDescent="0.25">
      <c r="B201" s="28">
        <v>196</v>
      </c>
      <c r="C201" s="28" t="s">
        <v>966</v>
      </c>
      <c r="D201" s="28" t="s">
        <v>1118</v>
      </c>
      <c r="E201" s="28" t="s">
        <v>1119</v>
      </c>
      <c r="F201" s="28">
        <v>2014</v>
      </c>
      <c r="G201" s="28" t="s">
        <v>610</v>
      </c>
      <c r="H201" s="28">
        <v>51</v>
      </c>
      <c r="I201" s="28">
        <v>16</v>
      </c>
    </row>
    <row r="202" spans="2:9" x14ac:dyDescent="0.25">
      <c r="B202" s="28">
        <v>197</v>
      </c>
      <c r="C202" s="28" t="s">
        <v>966</v>
      </c>
      <c r="D202" s="28" t="s">
        <v>959</v>
      </c>
      <c r="E202" s="28" t="s">
        <v>1077</v>
      </c>
      <c r="F202" s="28">
        <v>2015</v>
      </c>
      <c r="G202" s="28" t="s">
        <v>610</v>
      </c>
      <c r="H202" s="28">
        <v>51</v>
      </c>
      <c r="I202" s="28">
        <v>13</v>
      </c>
    </row>
    <row r="203" spans="2:9" x14ac:dyDescent="0.25">
      <c r="B203" s="28">
        <v>198</v>
      </c>
      <c r="C203" s="28" t="s">
        <v>966</v>
      </c>
      <c r="D203" s="28" t="s">
        <v>959</v>
      </c>
      <c r="E203" s="28" t="s">
        <v>1120</v>
      </c>
      <c r="F203" s="28">
        <v>2016</v>
      </c>
      <c r="G203" s="28" t="s">
        <v>610</v>
      </c>
      <c r="H203" s="28">
        <v>51</v>
      </c>
      <c r="I203" s="28">
        <v>10</v>
      </c>
    </row>
    <row r="204" spans="2:9" x14ac:dyDescent="0.25">
      <c r="B204" s="28">
        <v>199</v>
      </c>
      <c r="C204" s="28" t="s">
        <v>966</v>
      </c>
      <c r="D204" s="28" t="s">
        <v>1121</v>
      </c>
      <c r="E204" s="28" t="s">
        <v>1122</v>
      </c>
      <c r="F204" s="28">
        <v>1975</v>
      </c>
      <c r="G204" s="28" t="s">
        <v>610</v>
      </c>
      <c r="H204" s="28">
        <v>51</v>
      </c>
      <c r="I204" s="28">
        <v>33</v>
      </c>
    </row>
    <row r="205" spans="2:9" x14ac:dyDescent="0.25">
      <c r="B205" s="28">
        <v>200</v>
      </c>
      <c r="C205" s="28" t="s">
        <v>966</v>
      </c>
      <c r="D205" s="28" t="s">
        <v>1121</v>
      </c>
      <c r="E205" s="28" t="s">
        <v>1123</v>
      </c>
      <c r="F205" s="28">
        <v>1975</v>
      </c>
      <c r="G205" s="28" t="s">
        <v>610</v>
      </c>
      <c r="H205" s="28">
        <v>51</v>
      </c>
      <c r="I205" s="28">
        <v>5</v>
      </c>
    </row>
    <row r="206" spans="2:9" x14ac:dyDescent="0.25">
      <c r="B206" s="28">
        <v>201</v>
      </c>
      <c r="C206" s="28" t="s">
        <v>966</v>
      </c>
      <c r="D206" s="28" t="s">
        <v>1087</v>
      </c>
      <c r="E206" s="28" t="s">
        <v>1124</v>
      </c>
      <c r="F206" s="28">
        <v>1995</v>
      </c>
      <c r="G206" s="28" t="s">
        <v>610</v>
      </c>
      <c r="H206" s="28">
        <v>51</v>
      </c>
      <c r="I206" s="28">
        <v>82</v>
      </c>
    </row>
    <row r="207" spans="2:9" x14ac:dyDescent="0.25">
      <c r="B207" s="28">
        <v>202</v>
      </c>
      <c r="C207" s="28" t="s">
        <v>966</v>
      </c>
      <c r="D207" s="28" t="s">
        <v>975</v>
      </c>
      <c r="E207" s="28" t="s">
        <v>1125</v>
      </c>
      <c r="F207" s="28">
        <v>1975</v>
      </c>
      <c r="G207" s="28" t="s">
        <v>610</v>
      </c>
      <c r="H207" s="28">
        <v>51</v>
      </c>
      <c r="I207" s="28">
        <v>15</v>
      </c>
    </row>
    <row r="208" spans="2:9" x14ac:dyDescent="0.25">
      <c r="B208" s="28">
        <v>203</v>
      </c>
      <c r="C208" s="28" t="s">
        <v>966</v>
      </c>
      <c r="D208" s="28" t="s">
        <v>991</v>
      </c>
      <c r="E208" s="28" t="s">
        <v>1126</v>
      </c>
      <c r="F208" s="28">
        <v>1975</v>
      </c>
      <c r="G208" s="28" t="s">
        <v>610</v>
      </c>
      <c r="H208" s="28">
        <v>51</v>
      </c>
      <c r="I208" s="28">
        <v>12</v>
      </c>
    </row>
    <row r="209" spans="2:9" x14ac:dyDescent="0.25">
      <c r="B209" s="28">
        <v>204</v>
      </c>
      <c r="C209" s="28" t="s">
        <v>966</v>
      </c>
      <c r="D209" s="28" t="s">
        <v>1008</v>
      </c>
      <c r="E209" s="28" t="s">
        <v>1127</v>
      </c>
      <c r="F209" s="28">
        <v>2011</v>
      </c>
      <c r="G209" s="28" t="s">
        <v>610</v>
      </c>
      <c r="H209" s="28">
        <v>51</v>
      </c>
      <c r="I209" s="28">
        <v>8</v>
      </c>
    </row>
    <row r="210" spans="2:9" x14ac:dyDescent="0.25">
      <c r="B210" s="28">
        <v>205</v>
      </c>
      <c r="C210" s="28" t="s">
        <v>966</v>
      </c>
      <c r="D210" s="28" t="s">
        <v>1128</v>
      </c>
      <c r="E210" s="28" t="s">
        <v>1115</v>
      </c>
      <c r="F210" s="28">
        <v>2008</v>
      </c>
      <c r="G210" s="28" t="s">
        <v>610</v>
      </c>
      <c r="H210" s="28">
        <v>51</v>
      </c>
      <c r="I210" s="28">
        <v>10</v>
      </c>
    </row>
    <row r="211" spans="2:9" x14ac:dyDescent="0.25">
      <c r="B211" s="28">
        <v>206</v>
      </c>
      <c r="C211" s="28" t="s">
        <v>966</v>
      </c>
      <c r="D211" s="28" t="s">
        <v>1118</v>
      </c>
      <c r="E211" s="28" t="s">
        <v>1119</v>
      </c>
      <c r="F211" s="28">
        <v>2014</v>
      </c>
      <c r="G211" s="28" t="s">
        <v>610</v>
      </c>
      <c r="H211" s="28">
        <v>51</v>
      </c>
      <c r="I211" s="28">
        <v>16</v>
      </c>
    </row>
    <row r="212" spans="2:9" x14ac:dyDescent="0.25">
      <c r="B212" s="28">
        <v>207</v>
      </c>
      <c r="C212" s="28" t="s">
        <v>966</v>
      </c>
      <c r="D212" s="28" t="s">
        <v>1128</v>
      </c>
      <c r="E212" s="28" t="s">
        <v>1113</v>
      </c>
      <c r="F212" s="28">
        <v>2009</v>
      </c>
      <c r="G212" s="28" t="s">
        <v>610</v>
      </c>
      <c r="H212" s="28">
        <v>51</v>
      </c>
      <c r="I212" s="28">
        <v>12</v>
      </c>
    </row>
    <row r="213" spans="2:9" x14ac:dyDescent="0.25">
      <c r="B213" s="28">
        <v>208</v>
      </c>
      <c r="C213" s="28" t="s">
        <v>966</v>
      </c>
      <c r="D213" s="28" t="s">
        <v>1116</v>
      </c>
      <c r="E213" s="28" t="s">
        <v>1117</v>
      </c>
      <c r="F213" s="28">
        <v>2010</v>
      </c>
      <c r="G213" s="28" t="s">
        <v>610</v>
      </c>
      <c r="H213" s="28">
        <v>51</v>
      </c>
      <c r="I213" s="28">
        <v>22</v>
      </c>
    </row>
    <row r="214" spans="2:9" x14ac:dyDescent="0.25">
      <c r="B214" s="28">
        <v>209</v>
      </c>
      <c r="C214" s="28" t="s">
        <v>966</v>
      </c>
      <c r="D214" s="28" t="s">
        <v>1129</v>
      </c>
      <c r="E214" s="28" t="s">
        <v>1127</v>
      </c>
      <c r="F214" s="28">
        <v>2011</v>
      </c>
      <c r="G214" s="28" t="s">
        <v>610</v>
      </c>
      <c r="H214" s="28">
        <v>51</v>
      </c>
      <c r="I214" s="28">
        <v>9</v>
      </c>
    </row>
    <row r="215" spans="2:9" x14ac:dyDescent="0.25">
      <c r="B215" s="28">
        <v>210</v>
      </c>
      <c r="C215" s="28" t="s">
        <v>966</v>
      </c>
      <c r="D215" s="28" t="s">
        <v>1076</v>
      </c>
      <c r="E215" s="28" t="s">
        <v>1120</v>
      </c>
      <c r="F215" s="28">
        <v>2016</v>
      </c>
      <c r="G215" s="28" t="s">
        <v>610</v>
      </c>
      <c r="H215" s="28">
        <v>51</v>
      </c>
      <c r="I215" s="28">
        <v>10</v>
      </c>
    </row>
    <row r="216" spans="2:9" x14ac:dyDescent="0.25">
      <c r="B216" s="28">
        <v>211</v>
      </c>
      <c r="C216" s="28" t="s">
        <v>966</v>
      </c>
      <c r="D216" s="28" t="s">
        <v>1130</v>
      </c>
      <c r="E216" s="28" t="s">
        <v>1131</v>
      </c>
      <c r="F216" s="28">
        <v>2015</v>
      </c>
      <c r="G216" s="28" t="s">
        <v>610</v>
      </c>
      <c r="H216" s="28">
        <v>51</v>
      </c>
      <c r="I216" s="28">
        <v>15</v>
      </c>
    </row>
    <row r="217" spans="2:9" x14ac:dyDescent="0.25">
      <c r="B217" s="28">
        <v>212</v>
      </c>
      <c r="C217" s="28" t="s">
        <v>966</v>
      </c>
      <c r="D217" s="28" t="s">
        <v>1130</v>
      </c>
      <c r="E217" s="28" t="s">
        <v>1132</v>
      </c>
      <c r="F217" s="28">
        <v>2015</v>
      </c>
      <c r="G217" s="28" t="s">
        <v>610</v>
      </c>
      <c r="H217" s="28">
        <v>51</v>
      </c>
      <c r="I217" s="28">
        <v>15</v>
      </c>
    </row>
    <row r="218" spans="2:9" x14ac:dyDescent="0.25">
      <c r="B218" s="28">
        <v>213</v>
      </c>
      <c r="C218" s="28" t="s">
        <v>966</v>
      </c>
      <c r="D218" s="28" t="s">
        <v>1133</v>
      </c>
      <c r="E218" s="28" t="s">
        <v>1134</v>
      </c>
      <c r="F218" s="28">
        <v>2015</v>
      </c>
      <c r="G218" s="28" t="s">
        <v>610</v>
      </c>
      <c r="H218" s="28">
        <v>51</v>
      </c>
      <c r="I218" s="28">
        <v>11</v>
      </c>
    </row>
    <row r="219" spans="2:9" x14ac:dyDescent="0.25">
      <c r="B219" s="28">
        <v>214</v>
      </c>
      <c r="C219" s="28" t="s">
        <v>966</v>
      </c>
      <c r="D219" s="28" t="s">
        <v>1135</v>
      </c>
      <c r="E219" s="28" t="s">
        <v>1134</v>
      </c>
      <c r="F219" s="28">
        <v>2015</v>
      </c>
      <c r="G219" s="28" t="s">
        <v>610</v>
      </c>
      <c r="H219" s="28">
        <v>51</v>
      </c>
      <c r="I219" s="28">
        <v>11</v>
      </c>
    </row>
    <row r="220" spans="2:9" x14ac:dyDescent="0.25">
      <c r="B220" s="28">
        <v>215</v>
      </c>
      <c r="C220" s="28" t="s">
        <v>966</v>
      </c>
      <c r="D220" s="28" t="s">
        <v>1028</v>
      </c>
      <c r="E220" s="28" t="s">
        <v>1136</v>
      </c>
      <c r="F220" s="28">
        <v>1996</v>
      </c>
      <c r="G220" s="28" t="s">
        <v>610</v>
      </c>
      <c r="H220" s="28">
        <v>51</v>
      </c>
      <c r="I220" s="28">
        <v>4</v>
      </c>
    </row>
    <row r="221" spans="2:9" x14ac:dyDescent="0.25">
      <c r="B221" s="28">
        <v>216</v>
      </c>
      <c r="C221" s="28" t="s">
        <v>966</v>
      </c>
      <c r="D221" s="28" t="s">
        <v>1118</v>
      </c>
      <c r="E221" s="28" t="s">
        <v>1137</v>
      </c>
      <c r="F221" s="28">
        <v>2014</v>
      </c>
      <c r="G221" s="28" t="s">
        <v>610</v>
      </c>
      <c r="H221" s="28">
        <v>51</v>
      </c>
      <c r="I221" s="28">
        <v>5</v>
      </c>
    </row>
    <row r="222" spans="2:9" x14ac:dyDescent="0.25">
      <c r="B222" s="28">
        <v>217</v>
      </c>
      <c r="C222" s="28" t="s">
        <v>966</v>
      </c>
      <c r="D222" s="28" t="s">
        <v>1138</v>
      </c>
      <c r="E222" s="28" t="s">
        <v>1064</v>
      </c>
      <c r="F222" s="28">
        <v>2013</v>
      </c>
      <c r="G222" s="28" t="s">
        <v>610</v>
      </c>
      <c r="H222" s="28">
        <v>51</v>
      </c>
      <c r="I222" s="28">
        <v>5</v>
      </c>
    </row>
    <row r="223" spans="2:9" x14ac:dyDescent="0.25">
      <c r="B223" s="28">
        <v>218</v>
      </c>
      <c r="C223" s="28" t="s">
        <v>966</v>
      </c>
      <c r="D223" s="28" t="s">
        <v>1130</v>
      </c>
      <c r="E223" s="28" t="s">
        <v>1077</v>
      </c>
      <c r="F223" s="28">
        <v>2015</v>
      </c>
      <c r="G223" s="28" t="s">
        <v>610</v>
      </c>
      <c r="H223" s="28">
        <v>51</v>
      </c>
      <c r="I223" s="28">
        <v>14</v>
      </c>
    </row>
    <row r="224" spans="2:9" x14ac:dyDescent="0.25">
      <c r="B224" s="28">
        <v>219</v>
      </c>
      <c r="C224" s="28" t="s">
        <v>966</v>
      </c>
      <c r="D224" s="28" t="s">
        <v>1130</v>
      </c>
      <c r="E224" s="28" t="s">
        <v>1139</v>
      </c>
      <c r="F224" s="28">
        <v>2015</v>
      </c>
      <c r="G224" s="28" t="s">
        <v>610</v>
      </c>
      <c r="H224" s="28">
        <v>51</v>
      </c>
      <c r="I224" s="28">
        <v>5</v>
      </c>
    </row>
    <row r="225" spans="2:9" x14ac:dyDescent="0.25">
      <c r="B225" s="28">
        <v>220</v>
      </c>
      <c r="C225" s="28" t="s">
        <v>966</v>
      </c>
      <c r="D225" s="28" t="s">
        <v>1140</v>
      </c>
      <c r="E225" s="28" t="s">
        <v>1141</v>
      </c>
      <c r="F225" s="28">
        <v>1975</v>
      </c>
      <c r="G225" s="28" t="s">
        <v>610</v>
      </c>
      <c r="H225" s="28">
        <v>51</v>
      </c>
      <c r="I225" s="28">
        <v>5</v>
      </c>
    </row>
    <row r="226" spans="2:9" x14ac:dyDescent="0.25">
      <c r="B226" s="28">
        <v>221</v>
      </c>
      <c r="C226" s="28" t="s">
        <v>966</v>
      </c>
      <c r="D226" s="28" t="s">
        <v>1116</v>
      </c>
      <c r="E226" s="28" t="s">
        <v>1142</v>
      </c>
      <c r="F226" s="28">
        <v>2011</v>
      </c>
      <c r="G226" s="28" t="s">
        <v>610</v>
      </c>
      <c r="H226" s="28">
        <v>51</v>
      </c>
      <c r="I226" s="28">
        <v>5</v>
      </c>
    </row>
    <row r="227" spans="2:9" x14ac:dyDescent="0.25">
      <c r="B227" s="28">
        <v>222</v>
      </c>
      <c r="C227" s="28" t="s">
        <v>966</v>
      </c>
      <c r="D227" s="28" t="s">
        <v>1073</v>
      </c>
      <c r="E227" s="28" t="s">
        <v>1143</v>
      </c>
      <c r="F227" s="28">
        <v>2013</v>
      </c>
      <c r="G227" s="28" t="s">
        <v>610</v>
      </c>
      <c r="H227" s="28">
        <v>51</v>
      </c>
      <c r="I227" s="28">
        <v>5</v>
      </c>
    </row>
    <row r="228" spans="2:9" x14ac:dyDescent="0.25">
      <c r="B228" s="28">
        <v>223</v>
      </c>
      <c r="C228" s="28" t="s">
        <v>966</v>
      </c>
      <c r="D228" s="28" t="s">
        <v>1118</v>
      </c>
      <c r="E228" s="28" t="s">
        <v>1137</v>
      </c>
      <c r="F228" s="28">
        <v>2014</v>
      </c>
      <c r="G228" s="28" t="s">
        <v>610</v>
      </c>
      <c r="H228" s="28">
        <v>51</v>
      </c>
      <c r="I228" s="28">
        <v>5</v>
      </c>
    </row>
    <row r="229" spans="2:9" x14ac:dyDescent="0.25">
      <c r="B229" s="28">
        <v>224</v>
      </c>
      <c r="C229" s="28" t="s">
        <v>966</v>
      </c>
      <c r="D229" s="28" t="s">
        <v>1116</v>
      </c>
      <c r="E229" s="28" t="s">
        <v>1142</v>
      </c>
      <c r="F229" s="28">
        <v>2011</v>
      </c>
      <c r="G229" s="28" t="s">
        <v>610</v>
      </c>
      <c r="H229" s="28">
        <v>51</v>
      </c>
      <c r="I229" s="28">
        <v>5</v>
      </c>
    </row>
    <row r="230" spans="2:9" x14ac:dyDescent="0.25">
      <c r="B230" s="28">
        <v>225</v>
      </c>
      <c r="C230" s="28" t="s">
        <v>966</v>
      </c>
      <c r="D230" s="28" t="s">
        <v>1130</v>
      </c>
      <c r="E230" s="28" t="s">
        <v>1139</v>
      </c>
      <c r="F230" s="28">
        <v>2015</v>
      </c>
      <c r="G230" s="28" t="s">
        <v>610</v>
      </c>
      <c r="H230" s="28">
        <v>51</v>
      </c>
      <c r="I230" s="28">
        <v>5</v>
      </c>
    </row>
    <row r="231" spans="2:9" x14ac:dyDescent="0.25">
      <c r="B231" s="28">
        <v>226</v>
      </c>
      <c r="C231" s="28" t="s">
        <v>966</v>
      </c>
      <c r="D231" s="28" t="s">
        <v>1130</v>
      </c>
      <c r="E231" s="28" t="s">
        <v>1077</v>
      </c>
      <c r="F231" s="28">
        <v>2015</v>
      </c>
      <c r="G231" s="28" t="s">
        <v>610</v>
      </c>
      <c r="H231" s="28">
        <v>51</v>
      </c>
      <c r="I231" s="28">
        <v>14</v>
      </c>
    </row>
    <row r="232" spans="2:9" x14ac:dyDescent="0.25">
      <c r="B232" s="28">
        <v>227</v>
      </c>
      <c r="C232" s="28" t="s">
        <v>966</v>
      </c>
      <c r="D232" s="28" t="s">
        <v>1116</v>
      </c>
      <c r="E232" s="28" t="s">
        <v>1063</v>
      </c>
      <c r="F232" s="28">
        <v>2010</v>
      </c>
      <c r="G232" s="28" t="s">
        <v>610</v>
      </c>
      <c r="H232" s="28">
        <v>51</v>
      </c>
      <c r="I232" s="28">
        <v>14</v>
      </c>
    </row>
    <row r="233" spans="2:9" x14ac:dyDescent="0.25">
      <c r="B233" s="28">
        <v>228</v>
      </c>
      <c r="C233" s="28" t="s">
        <v>966</v>
      </c>
      <c r="D233" s="28" t="s">
        <v>1116</v>
      </c>
      <c r="E233" s="28" t="s">
        <v>1063</v>
      </c>
      <c r="F233" s="28">
        <v>2010</v>
      </c>
      <c r="G233" s="28" t="s">
        <v>610</v>
      </c>
      <c r="H233" s="28">
        <v>51</v>
      </c>
      <c r="I233" s="28">
        <v>14</v>
      </c>
    </row>
    <row r="234" spans="2:9" x14ac:dyDescent="0.25">
      <c r="B234" s="28">
        <v>229</v>
      </c>
      <c r="C234" s="28" t="s">
        <v>966</v>
      </c>
      <c r="D234" s="28" t="s">
        <v>1118</v>
      </c>
      <c r="E234" s="28" t="s">
        <v>1074</v>
      </c>
      <c r="F234" s="28">
        <v>2014</v>
      </c>
      <c r="G234" s="28" t="s">
        <v>610</v>
      </c>
      <c r="H234" s="28">
        <v>51</v>
      </c>
      <c r="I234" s="28">
        <v>14</v>
      </c>
    </row>
    <row r="235" spans="2:9" x14ac:dyDescent="0.25">
      <c r="B235" s="28">
        <v>230</v>
      </c>
      <c r="C235" s="28" t="s">
        <v>966</v>
      </c>
      <c r="D235" s="28" t="s">
        <v>1118</v>
      </c>
      <c r="E235" s="28" t="s">
        <v>1074</v>
      </c>
      <c r="F235" s="28">
        <v>2014</v>
      </c>
      <c r="G235" s="28" t="s">
        <v>610</v>
      </c>
      <c r="H235" s="28">
        <v>51</v>
      </c>
      <c r="I235" s="28">
        <v>14</v>
      </c>
    </row>
    <row r="236" spans="2:9" x14ac:dyDescent="0.25">
      <c r="B236" s="28">
        <v>231</v>
      </c>
      <c r="C236" s="28" t="s">
        <v>966</v>
      </c>
      <c r="D236" s="28" t="s">
        <v>1140</v>
      </c>
      <c r="E236" s="28" t="s">
        <v>1136</v>
      </c>
      <c r="F236" s="28">
        <v>1995</v>
      </c>
      <c r="G236" s="28" t="s">
        <v>610</v>
      </c>
      <c r="H236" s="28">
        <v>51</v>
      </c>
      <c r="I236" s="28">
        <v>42</v>
      </c>
    </row>
    <row r="237" spans="2:9" x14ac:dyDescent="0.25">
      <c r="B237" s="28">
        <v>232</v>
      </c>
      <c r="C237" s="28" t="s">
        <v>966</v>
      </c>
      <c r="D237" s="28" t="s">
        <v>1026</v>
      </c>
      <c r="E237" s="28" t="s">
        <v>1144</v>
      </c>
      <c r="F237" s="28">
        <v>1975</v>
      </c>
      <c r="G237" s="28" t="s">
        <v>610</v>
      </c>
      <c r="H237" s="28">
        <v>40</v>
      </c>
      <c r="I237" s="28">
        <v>12</v>
      </c>
    </row>
    <row r="238" spans="2:9" x14ac:dyDescent="0.25">
      <c r="B238" s="28">
        <v>233</v>
      </c>
      <c r="C238" s="28" t="s">
        <v>966</v>
      </c>
      <c r="D238" s="28" t="s">
        <v>1020</v>
      </c>
      <c r="E238" s="28" t="s">
        <v>1145</v>
      </c>
      <c r="F238" s="28">
        <v>1975</v>
      </c>
      <c r="G238" s="28" t="s">
        <v>610</v>
      </c>
      <c r="H238" s="28">
        <v>40</v>
      </c>
      <c r="I238" s="28">
        <v>12</v>
      </c>
    </row>
    <row r="239" spans="2:9" x14ac:dyDescent="0.25">
      <c r="B239" s="28">
        <v>234</v>
      </c>
      <c r="C239" s="28" t="s">
        <v>966</v>
      </c>
      <c r="D239" s="28" t="s">
        <v>1015</v>
      </c>
      <c r="E239" s="28" t="s">
        <v>1146</v>
      </c>
      <c r="F239" s="28">
        <v>1975</v>
      </c>
      <c r="G239" s="28" t="s">
        <v>610</v>
      </c>
      <c r="H239" s="28">
        <v>40</v>
      </c>
      <c r="I239" s="28">
        <v>12</v>
      </c>
    </row>
    <row r="240" spans="2:9" x14ac:dyDescent="0.25">
      <c r="B240" s="28">
        <v>235</v>
      </c>
      <c r="C240" s="28" t="s">
        <v>966</v>
      </c>
      <c r="D240" s="28" t="s">
        <v>1006</v>
      </c>
      <c r="E240" s="28" t="s">
        <v>1147</v>
      </c>
      <c r="F240" s="28">
        <v>1975</v>
      </c>
      <c r="G240" s="28" t="s">
        <v>610</v>
      </c>
      <c r="H240" s="28">
        <v>40</v>
      </c>
      <c r="I240" s="28">
        <v>6</v>
      </c>
    </row>
    <row r="241" spans="2:9" x14ac:dyDescent="0.25">
      <c r="B241" s="28">
        <v>236</v>
      </c>
      <c r="C241" s="28" t="s">
        <v>966</v>
      </c>
      <c r="D241" s="28" t="s">
        <v>1059</v>
      </c>
      <c r="E241" s="28" t="s">
        <v>1148</v>
      </c>
      <c r="F241" s="28">
        <v>1975</v>
      </c>
      <c r="G241" s="28" t="s">
        <v>610</v>
      </c>
      <c r="H241" s="28">
        <v>40</v>
      </c>
      <c r="I241" s="28">
        <v>17</v>
      </c>
    </row>
    <row r="242" spans="2:9" x14ac:dyDescent="0.25">
      <c r="B242" s="28">
        <v>237</v>
      </c>
      <c r="C242" s="28" t="s">
        <v>966</v>
      </c>
      <c r="D242" s="28" t="s">
        <v>967</v>
      </c>
      <c r="E242" s="28" t="s">
        <v>1149</v>
      </c>
      <c r="F242" s="28">
        <v>2018</v>
      </c>
      <c r="G242" s="28" t="s">
        <v>610</v>
      </c>
      <c r="H242" s="28">
        <v>40</v>
      </c>
      <c r="I242" s="28">
        <v>6</v>
      </c>
    </row>
    <row r="243" spans="2:9" x14ac:dyDescent="0.25">
      <c r="B243" s="28">
        <v>238</v>
      </c>
      <c r="C243" s="28" t="s">
        <v>966</v>
      </c>
      <c r="D243" s="28" t="s">
        <v>963</v>
      </c>
      <c r="E243" s="28" t="s">
        <v>1150</v>
      </c>
      <c r="F243" s="28">
        <v>2019</v>
      </c>
      <c r="G243" s="28" t="s">
        <v>610</v>
      </c>
      <c r="H243" s="28">
        <v>40</v>
      </c>
      <c r="I243" s="28">
        <v>27</v>
      </c>
    </row>
    <row r="244" spans="2:9" x14ac:dyDescent="0.25">
      <c r="B244" s="28">
        <v>239</v>
      </c>
      <c r="C244" s="28" t="s">
        <v>1151</v>
      </c>
      <c r="D244" s="28" t="s">
        <v>1151</v>
      </c>
      <c r="E244" s="28" t="s">
        <v>1151</v>
      </c>
      <c r="F244" s="28">
        <v>2019</v>
      </c>
      <c r="G244" s="28" t="s">
        <v>610</v>
      </c>
      <c r="H244" s="28">
        <v>125</v>
      </c>
      <c r="I244" s="28">
        <v>0.01</v>
      </c>
    </row>
    <row r="245" spans="2:9" x14ac:dyDescent="0.25">
      <c r="B245" s="28">
        <v>240</v>
      </c>
      <c r="C245" s="28" t="s">
        <v>1151</v>
      </c>
      <c r="D245" s="28" t="s">
        <v>1151</v>
      </c>
      <c r="E245" s="28" t="s">
        <v>1152</v>
      </c>
      <c r="F245" s="28">
        <v>2019</v>
      </c>
      <c r="G245" s="28" t="s">
        <v>610</v>
      </c>
      <c r="H245" s="28">
        <v>100</v>
      </c>
      <c r="I245" s="28">
        <v>32.5</v>
      </c>
    </row>
    <row r="246" spans="2:9" x14ac:dyDescent="0.25">
      <c r="B246" s="28">
        <v>241</v>
      </c>
      <c r="C246" s="28" t="s">
        <v>1151</v>
      </c>
      <c r="D246" s="28" t="s">
        <v>908</v>
      </c>
      <c r="E246" s="28" t="s">
        <v>1153</v>
      </c>
      <c r="F246" s="28">
        <v>2019</v>
      </c>
      <c r="G246" s="28" t="s">
        <v>610</v>
      </c>
      <c r="H246" s="28">
        <v>100</v>
      </c>
      <c r="I246" s="28">
        <v>95.5</v>
      </c>
    </row>
    <row r="247" spans="2:9" x14ac:dyDescent="0.25">
      <c r="B247" s="28">
        <v>242</v>
      </c>
      <c r="C247" s="28" t="s">
        <v>1151</v>
      </c>
      <c r="D247" s="28" t="s">
        <v>958</v>
      </c>
      <c r="E247" s="28" t="s">
        <v>1154</v>
      </c>
      <c r="F247" s="28">
        <v>2019</v>
      </c>
      <c r="G247" s="28" t="s">
        <v>610</v>
      </c>
      <c r="H247" s="28">
        <v>100</v>
      </c>
      <c r="I247" s="28">
        <v>12</v>
      </c>
    </row>
    <row r="248" spans="2:9" x14ac:dyDescent="0.25">
      <c r="B248" s="28">
        <v>243</v>
      </c>
      <c r="C248" s="28" t="s">
        <v>1151</v>
      </c>
      <c r="D248" s="28" t="s">
        <v>1151</v>
      </c>
      <c r="E248" s="28" t="s">
        <v>1155</v>
      </c>
      <c r="F248" s="28">
        <v>2019</v>
      </c>
      <c r="G248" s="28" t="s">
        <v>610</v>
      </c>
      <c r="H248" s="28">
        <v>40</v>
      </c>
      <c r="I248" s="28">
        <v>32.5</v>
      </c>
    </row>
    <row r="249" spans="2:9" x14ac:dyDescent="0.25">
      <c r="B249" s="28">
        <v>244</v>
      </c>
      <c r="C249" s="28" t="s">
        <v>1151</v>
      </c>
      <c r="D249" s="28" t="s">
        <v>1011</v>
      </c>
      <c r="E249" s="28" t="s">
        <v>1156</v>
      </c>
      <c r="F249" s="28">
        <v>2019</v>
      </c>
      <c r="G249" s="28" t="s">
        <v>610</v>
      </c>
      <c r="H249" s="28">
        <v>40</v>
      </c>
      <c r="I249" s="28">
        <v>95.5</v>
      </c>
    </row>
    <row r="250" spans="2:9" x14ac:dyDescent="0.25">
      <c r="B250" s="28">
        <v>245</v>
      </c>
      <c r="C250" s="28" t="s">
        <v>1151</v>
      </c>
      <c r="D250" s="28" t="s">
        <v>1012</v>
      </c>
      <c r="E250" s="28" t="s">
        <v>1154</v>
      </c>
      <c r="F250" s="28">
        <v>2019</v>
      </c>
      <c r="G250" s="28" t="s">
        <v>610</v>
      </c>
      <c r="H250" s="28">
        <v>40</v>
      </c>
      <c r="I250" s="28">
        <v>12</v>
      </c>
    </row>
    <row r="251" spans="2:9" x14ac:dyDescent="0.25">
      <c r="B251" s="28">
        <v>246</v>
      </c>
      <c r="C251" s="28" t="s">
        <v>1151</v>
      </c>
      <c r="D251" s="28" t="s">
        <v>1151</v>
      </c>
      <c r="E251" s="28" t="s">
        <v>1157</v>
      </c>
      <c r="F251" s="28">
        <v>2019</v>
      </c>
      <c r="G251" s="28" t="s">
        <v>610</v>
      </c>
      <c r="H251" s="28">
        <v>32</v>
      </c>
      <c r="I251" s="28">
        <v>3</v>
      </c>
    </row>
    <row r="252" spans="2:9" x14ac:dyDescent="0.25">
      <c r="B252" s="28">
        <v>247</v>
      </c>
      <c r="C252" s="28" t="s">
        <v>1158</v>
      </c>
      <c r="D252" s="28" t="s">
        <v>1158</v>
      </c>
      <c r="E252" s="28" t="s">
        <v>1158</v>
      </c>
      <c r="F252" s="28">
        <v>2023</v>
      </c>
      <c r="G252" s="28" t="s">
        <v>610</v>
      </c>
      <c r="H252" s="28">
        <v>125</v>
      </c>
      <c r="I252" s="28">
        <v>0.01</v>
      </c>
    </row>
    <row r="253" spans="2:9" x14ac:dyDescent="0.25">
      <c r="B253" s="28">
        <v>248</v>
      </c>
      <c r="C253" s="28" t="s">
        <v>1158</v>
      </c>
      <c r="D253" s="28" t="s">
        <v>1159</v>
      </c>
      <c r="E253" s="28" t="s">
        <v>1152</v>
      </c>
      <c r="F253" s="28">
        <v>2023</v>
      </c>
      <c r="G253" s="28" t="s">
        <v>610</v>
      </c>
      <c r="H253" s="28">
        <v>125</v>
      </c>
      <c r="I253" s="28">
        <v>37</v>
      </c>
    </row>
    <row r="254" spans="2:9" x14ac:dyDescent="0.25">
      <c r="B254" s="28">
        <v>249</v>
      </c>
      <c r="C254" s="28" t="s">
        <v>1158</v>
      </c>
      <c r="D254" s="28" t="s">
        <v>908</v>
      </c>
      <c r="E254" s="28" t="s">
        <v>1160</v>
      </c>
      <c r="F254" s="28">
        <v>2023</v>
      </c>
      <c r="G254" s="28" t="s">
        <v>610</v>
      </c>
      <c r="H254" s="28">
        <v>100</v>
      </c>
      <c r="I254" s="28">
        <v>0.01</v>
      </c>
    </row>
    <row r="255" spans="2:9" x14ac:dyDescent="0.25">
      <c r="B255" s="28">
        <v>250</v>
      </c>
      <c r="C255" s="28" t="s">
        <v>1158</v>
      </c>
      <c r="D255" s="28" t="s">
        <v>1161</v>
      </c>
      <c r="E255" s="28" t="s">
        <v>1162</v>
      </c>
      <c r="F255" s="28">
        <v>2023</v>
      </c>
      <c r="G255" s="28" t="s">
        <v>610</v>
      </c>
      <c r="H255" s="28">
        <v>100</v>
      </c>
      <c r="I255" s="28">
        <v>77</v>
      </c>
    </row>
    <row r="256" spans="2:9" x14ac:dyDescent="0.25">
      <c r="B256" s="28">
        <v>251</v>
      </c>
      <c r="C256" s="28" t="s">
        <v>1158</v>
      </c>
      <c r="D256" s="28" t="s">
        <v>908</v>
      </c>
      <c r="E256" s="28" t="s">
        <v>1163</v>
      </c>
      <c r="F256" s="28">
        <v>2023</v>
      </c>
      <c r="G256" s="28" t="s">
        <v>610</v>
      </c>
      <c r="H256" s="28">
        <v>69</v>
      </c>
      <c r="I256" s="28">
        <v>0.01</v>
      </c>
    </row>
    <row r="257" spans="2:9" x14ac:dyDescent="0.25">
      <c r="B257" s="28">
        <v>252</v>
      </c>
      <c r="C257" s="28" t="s">
        <v>1158</v>
      </c>
      <c r="D257" s="28" t="s">
        <v>1164</v>
      </c>
      <c r="E257" s="28" t="s">
        <v>1153</v>
      </c>
      <c r="F257" s="28">
        <v>2023</v>
      </c>
      <c r="G257" s="28" t="s">
        <v>610</v>
      </c>
      <c r="H257" s="28">
        <v>69</v>
      </c>
      <c r="I257" s="28">
        <v>128</v>
      </c>
    </row>
    <row r="258" spans="2:9" x14ac:dyDescent="0.25">
      <c r="B258" s="28">
        <v>253</v>
      </c>
      <c r="C258" s="28" t="s">
        <v>1158</v>
      </c>
      <c r="D258" s="28" t="s">
        <v>958</v>
      </c>
      <c r="E258" s="28" t="s">
        <v>1165</v>
      </c>
      <c r="F258" s="28">
        <v>2023</v>
      </c>
      <c r="G258" s="28" t="s">
        <v>610</v>
      </c>
      <c r="H258" s="28">
        <v>69</v>
      </c>
      <c r="I258" s="28">
        <v>8</v>
      </c>
    </row>
    <row r="259" spans="2:9" x14ac:dyDescent="0.25">
      <c r="B259" s="28">
        <v>254</v>
      </c>
      <c r="C259" s="28" t="s">
        <v>1158</v>
      </c>
      <c r="D259" s="28" t="s">
        <v>958</v>
      </c>
      <c r="E259" s="28" t="s">
        <v>1166</v>
      </c>
      <c r="F259" s="28">
        <v>2023</v>
      </c>
      <c r="G259" s="28" t="s">
        <v>610</v>
      </c>
      <c r="H259" s="28">
        <v>51</v>
      </c>
      <c r="I259" s="28">
        <v>0.01</v>
      </c>
    </row>
    <row r="260" spans="2:9" x14ac:dyDescent="0.25">
      <c r="B260" s="28">
        <v>255</v>
      </c>
      <c r="C260" s="28" t="s">
        <v>1158</v>
      </c>
      <c r="D260" s="28" t="s">
        <v>1167</v>
      </c>
      <c r="E260" s="28" t="s">
        <v>1168</v>
      </c>
      <c r="F260" s="28">
        <v>2023</v>
      </c>
      <c r="G260" s="28" t="s">
        <v>610</v>
      </c>
      <c r="H260" s="28">
        <v>51</v>
      </c>
      <c r="I260" s="28">
        <v>35</v>
      </c>
    </row>
    <row r="261" spans="2:9" x14ac:dyDescent="0.25">
      <c r="B261" s="28">
        <v>256</v>
      </c>
      <c r="C261" s="28" t="s">
        <v>1158</v>
      </c>
      <c r="D261" s="28" t="s">
        <v>1159</v>
      </c>
      <c r="E261" s="28" t="s">
        <v>1155</v>
      </c>
      <c r="F261" s="28">
        <v>2023</v>
      </c>
      <c r="G261" s="28" t="s">
        <v>610</v>
      </c>
      <c r="H261" s="28">
        <v>32</v>
      </c>
      <c r="I261" s="28">
        <v>37</v>
      </c>
    </row>
    <row r="262" spans="2:9" x14ac:dyDescent="0.25">
      <c r="B262" s="28">
        <v>257</v>
      </c>
      <c r="C262" s="28" t="s">
        <v>1158</v>
      </c>
      <c r="D262" s="28" t="s">
        <v>1011</v>
      </c>
      <c r="E262" s="28" t="s">
        <v>1162</v>
      </c>
      <c r="F262" s="28">
        <v>2023</v>
      </c>
      <c r="G262" s="28" t="s">
        <v>610</v>
      </c>
      <c r="H262" s="28">
        <v>32</v>
      </c>
      <c r="I262" s="28">
        <v>77</v>
      </c>
    </row>
    <row r="263" spans="2:9" x14ac:dyDescent="0.25">
      <c r="B263" s="28">
        <v>258</v>
      </c>
      <c r="C263" s="28" t="s">
        <v>1158</v>
      </c>
      <c r="D263" s="28" t="s">
        <v>1011</v>
      </c>
      <c r="E263" s="28" t="s">
        <v>1156</v>
      </c>
      <c r="F263" s="28">
        <v>2023</v>
      </c>
      <c r="G263" s="28" t="s">
        <v>610</v>
      </c>
      <c r="H263" s="28">
        <v>32</v>
      </c>
      <c r="I263" s="28">
        <v>128</v>
      </c>
    </row>
    <row r="264" spans="2:9" x14ac:dyDescent="0.25">
      <c r="B264" s="28">
        <v>259</v>
      </c>
      <c r="C264" s="28" t="s">
        <v>1158</v>
      </c>
      <c r="D264" s="28" t="s">
        <v>1012</v>
      </c>
      <c r="E264" s="28" t="s">
        <v>1165</v>
      </c>
      <c r="F264" s="28">
        <v>2023</v>
      </c>
      <c r="G264" s="28" t="s">
        <v>610</v>
      </c>
      <c r="H264" s="28">
        <v>32</v>
      </c>
      <c r="I264" s="28">
        <v>8</v>
      </c>
    </row>
    <row r="265" spans="2:9" x14ac:dyDescent="0.25">
      <c r="B265" s="28">
        <v>260</v>
      </c>
      <c r="C265" s="28" t="s">
        <v>1169</v>
      </c>
      <c r="D265" s="28" t="s">
        <v>1169</v>
      </c>
      <c r="E265" s="28" t="s">
        <v>1170</v>
      </c>
      <c r="F265" s="28">
        <v>1970</v>
      </c>
      <c r="G265" s="28" t="s">
        <v>610</v>
      </c>
      <c r="H265" s="28">
        <v>259</v>
      </c>
      <c r="I265" s="28">
        <v>0.01</v>
      </c>
    </row>
    <row r="266" spans="2:9" x14ac:dyDescent="0.25">
      <c r="B266" s="28">
        <v>261</v>
      </c>
      <c r="C266" s="28" t="s">
        <v>1169</v>
      </c>
      <c r="D266" s="28" t="s">
        <v>1169</v>
      </c>
      <c r="E266" s="28" t="s">
        <v>914</v>
      </c>
      <c r="F266" s="28">
        <v>1970</v>
      </c>
      <c r="G266" s="28" t="s">
        <v>609</v>
      </c>
      <c r="H266" s="28">
        <v>207</v>
      </c>
      <c r="I266" s="28">
        <v>99</v>
      </c>
    </row>
    <row r="267" spans="2:9" x14ac:dyDescent="0.25">
      <c r="B267" s="28">
        <v>262</v>
      </c>
      <c r="C267" s="28" t="s">
        <v>1169</v>
      </c>
      <c r="D267" s="28" t="s">
        <v>890</v>
      </c>
      <c r="E267" s="28" t="s">
        <v>1171</v>
      </c>
      <c r="F267" s="28">
        <v>1970</v>
      </c>
      <c r="G267" s="28" t="s">
        <v>609</v>
      </c>
      <c r="H267" s="28">
        <v>207</v>
      </c>
      <c r="I267" s="28">
        <v>47</v>
      </c>
    </row>
    <row r="268" spans="2:9" x14ac:dyDescent="0.25">
      <c r="B268" s="28">
        <v>263</v>
      </c>
      <c r="C268" s="28" t="s">
        <v>1169</v>
      </c>
      <c r="D268" s="28" t="s">
        <v>892</v>
      </c>
      <c r="E268" s="28" t="s">
        <v>1172</v>
      </c>
      <c r="F268" s="28">
        <v>1970</v>
      </c>
      <c r="G268" s="28" t="s">
        <v>609</v>
      </c>
      <c r="H268" s="28">
        <v>207</v>
      </c>
      <c r="I268" s="28">
        <v>88</v>
      </c>
    </row>
    <row r="269" spans="2:9" x14ac:dyDescent="0.25">
      <c r="B269" s="28">
        <v>264</v>
      </c>
      <c r="C269" s="28" t="s">
        <v>1169</v>
      </c>
      <c r="D269" s="28" t="s">
        <v>953</v>
      </c>
      <c r="E269" s="28" t="s">
        <v>1173</v>
      </c>
      <c r="F269" s="28">
        <v>1971</v>
      </c>
      <c r="G269" s="28" t="s">
        <v>610</v>
      </c>
      <c r="H269" s="28">
        <v>150</v>
      </c>
      <c r="I269" s="28">
        <v>132</v>
      </c>
    </row>
    <row r="270" spans="2:9" x14ac:dyDescent="0.25">
      <c r="B270" s="28">
        <v>265</v>
      </c>
      <c r="C270" s="28" t="s">
        <v>1169</v>
      </c>
      <c r="D270" s="28" t="s">
        <v>988</v>
      </c>
      <c r="E270" s="28" t="s">
        <v>1174</v>
      </c>
      <c r="F270" s="28">
        <v>1971</v>
      </c>
      <c r="G270" s="28" t="s">
        <v>610</v>
      </c>
      <c r="H270" s="28">
        <v>150</v>
      </c>
      <c r="I270" s="28">
        <v>60</v>
      </c>
    </row>
    <row r="271" spans="2:9" x14ac:dyDescent="0.25">
      <c r="B271" s="28">
        <v>266</v>
      </c>
      <c r="C271" s="28" t="s">
        <v>1169</v>
      </c>
      <c r="D271" s="28" t="s">
        <v>963</v>
      </c>
      <c r="E271" s="28" t="s">
        <v>1069</v>
      </c>
      <c r="F271" s="28">
        <v>1971</v>
      </c>
      <c r="G271" s="28" t="s">
        <v>610</v>
      </c>
      <c r="H271" s="28">
        <v>150</v>
      </c>
      <c r="I271" s="28">
        <v>72</v>
      </c>
    </row>
    <row r="272" spans="2:9" x14ac:dyDescent="0.25">
      <c r="B272" s="28">
        <v>267</v>
      </c>
      <c r="C272" s="28" t="s">
        <v>1169</v>
      </c>
      <c r="D272" s="28" t="s">
        <v>964</v>
      </c>
      <c r="E272" s="28" t="s">
        <v>1175</v>
      </c>
      <c r="F272" s="28">
        <v>1971</v>
      </c>
      <c r="G272" s="28" t="s">
        <v>610</v>
      </c>
      <c r="H272" s="28">
        <v>150</v>
      </c>
      <c r="I272" s="28">
        <v>63</v>
      </c>
    </row>
    <row r="273" spans="2:9" x14ac:dyDescent="0.25">
      <c r="B273" s="28">
        <v>268</v>
      </c>
      <c r="C273" s="28" t="s">
        <v>1169</v>
      </c>
      <c r="D273" s="28" t="s">
        <v>965</v>
      </c>
      <c r="E273" s="28" t="s">
        <v>1176</v>
      </c>
      <c r="F273" s="28">
        <v>1971</v>
      </c>
      <c r="G273" s="28" t="s">
        <v>610</v>
      </c>
      <c r="H273" s="28">
        <v>150</v>
      </c>
      <c r="I273" s="28">
        <v>65</v>
      </c>
    </row>
    <row r="274" spans="2:9" x14ac:dyDescent="0.25">
      <c r="B274" s="28">
        <v>269</v>
      </c>
      <c r="C274" s="28" t="s">
        <v>1169</v>
      </c>
      <c r="D274" s="28" t="s">
        <v>956</v>
      </c>
      <c r="E274" s="28" t="s">
        <v>1177</v>
      </c>
      <c r="F274" s="28">
        <v>1971</v>
      </c>
      <c r="G274" s="28" t="s">
        <v>610</v>
      </c>
      <c r="H274" s="28">
        <v>150</v>
      </c>
      <c r="I274" s="28">
        <v>43</v>
      </c>
    </row>
    <row r="275" spans="2:9" x14ac:dyDescent="0.25">
      <c r="B275" s="28">
        <v>270</v>
      </c>
      <c r="C275" s="28" t="s">
        <v>1169</v>
      </c>
      <c r="D275" s="28" t="s">
        <v>1114</v>
      </c>
      <c r="E275" s="28" t="s">
        <v>1178</v>
      </c>
      <c r="F275" s="28">
        <v>1971</v>
      </c>
      <c r="G275" s="28" t="s">
        <v>610</v>
      </c>
      <c r="H275" s="28">
        <v>100</v>
      </c>
      <c r="I275" s="28">
        <v>12.5</v>
      </c>
    </row>
    <row r="276" spans="2:9" x14ac:dyDescent="0.25">
      <c r="B276" s="28">
        <v>271</v>
      </c>
      <c r="C276" s="28" t="s">
        <v>1169</v>
      </c>
      <c r="D276" s="28" t="s">
        <v>985</v>
      </c>
      <c r="E276" s="28" t="s">
        <v>1179</v>
      </c>
      <c r="F276" s="28">
        <v>1971</v>
      </c>
      <c r="G276" s="28" t="s">
        <v>610</v>
      </c>
      <c r="H276" s="28">
        <v>100</v>
      </c>
      <c r="I276" s="28">
        <v>51.5</v>
      </c>
    </row>
    <row r="277" spans="2:9" x14ac:dyDescent="0.25">
      <c r="B277" s="28">
        <v>272</v>
      </c>
      <c r="C277" s="28" t="s">
        <v>1169</v>
      </c>
      <c r="D277" s="28" t="s">
        <v>986</v>
      </c>
      <c r="E277" s="28" t="s">
        <v>1180</v>
      </c>
      <c r="F277" s="28">
        <v>1971</v>
      </c>
      <c r="G277" s="28" t="s">
        <v>610</v>
      </c>
      <c r="H277" s="28">
        <v>100</v>
      </c>
      <c r="I277" s="28">
        <v>70</v>
      </c>
    </row>
    <row r="278" spans="2:9" x14ac:dyDescent="0.25">
      <c r="B278" s="28">
        <v>273</v>
      </c>
      <c r="C278" s="28" t="s">
        <v>1169</v>
      </c>
      <c r="D278" s="28" t="s">
        <v>959</v>
      </c>
      <c r="E278" s="28" t="s">
        <v>1132</v>
      </c>
      <c r="F278" s="28">
        <v>1971</v>
      </c>
      <c r="G278" s="28" t="s">
        <v>610</v>
      </c>
      <c r="H278" s="28">
        <v>100</v>
      </c>
      <c r="I278" s="28">
        <v>46</v>
      </c>
    </row>
    <row r="279" spans="2:9" x14ac:dyDescent="0.25">
      <c r="B279" s="28">
        <v>274</v>
      </c>
      <c r="C279" s="28" t="s">
        <v>1169</v>
      </c>
      <c r="D279" s="28" t="s">
        <v>1133</v>
      </c>
      <c r="E279" s="28" t="s">
        <v>1181</v>
      </c>
      <c r="F279" s="28">
        <v>1971</v>
      </c>
      <c r="G279" s="28" t="s">
        <v>610</v>
      </c>
      <c r="H279" s="28">
        <v>100</v>
      </c>
      <c r="I279" s="28">
        <v>41</v>
      </c>
    </row>
    <row r="280" spans="2:9" x14ac:dyDescent="0.25">
      <c r="B280" s="28">
        <v>275</v>
      </c>
      <c r="C280" s="28" t="s">
        <v>1169</v>
      </c>
      <c r="D280" s="28" t="s">
        <v>1008</v>
      </c>
      <c r="E280" s="28" t="s">
        <v>1182</v>
      </c>
      <c r="F280" s="28">
        <v>1971</v>
      </c>
      <c r="G280" s="28" t="s">
        <v>610</v>
      </c>
      <c r="H280" s="28">
        <v>100</v>
      </c>
      <c r="I280" s="28">
        <v>41</v>
      </c>
    </row>
    <row r="281" spans="2:9" x14ac:dyDescent="0.25">
      <c r="B281" s="28">
        <v>276</v>
      </c>
      <c r="C281" s="28" t="s">
        <v>1169</v>
      </c>
      <c r="D281" s="28" t="s">
        <v>953</v>
      </c>
      <c r="E281" s="28" t="s">
        <v>1112</v>
      </c>
      <c r="F281" s="28">
        <v>1971</v>
      </c>
      <c r="G281" s="28" t="s">
        <v>610</v>
      </c>
      <c r="H281" s="28">
        <v>100</v>
      </c>
      <c r="I281" s="28">
        <v>7.5</v>
      </c>
    </row>
    <row r="282" spans="2:9" x14ac:dyDescent="0.25">
      <c r="B282" s="28">
        <v>277</v>
      </c>
      <c r="C282" s="28" t="s">
        <v>1169</v>
      </c>
      <c r="D282" s="28" t="s">
        <v>892</v>
      </c>
      <c r="E282" s="28" t="s">
        <v>1152</v>
      </c>
      <c r="F282" s="28">
        <v>1971</v>
      </c>
      <c r="G282" s="28" t="s">
        <v>610</v>
      </c>
      <c r="H282" s="28">
        <v>81</v>
      </c>
      <c r="I282" s="28">
        <v>216</v>
      </c>
    </row>
    <row r="283" spans="2:9" x14ac:dyDescent="0.25">
      <c r="B283" s="28">
        <v>278</v>
      </c>
      <c r="C283" s="28" t="s">
        <v>1169</v>
      </c>
      <c r="D283" s="28" t="s">
        <v>1183</v>
      </c>
      <c r="E283" s="28" t="s">
        <v>1184</v>
      </c>
      <c r="F283" s="28">
        <v>1971</v>
      </c>
      <c r="G283" s="28" t="s">
        <v>610</v>
      </c>
      <c r="H283" s="28">
        <v>81</v>
      </c>
      <c r="I283" s="28">
        <v>108</v>
      </c>
    </row>
    <row r="284" spans="2:9" x14ac:dyDescent="0.25">
      <c r="B284" s="28">
        <v>279</v>
      </c>
      <c r="C284" s="28" t="s">
        <v>1169</v>
      </c>
      <c r="D284" s="28" t="s">
        <v>1185</v>
      </c>
      <c r="E284" s="28" t="s">
        <v>1186</v>
      </c>
      <c r="F284" s="28">
        <v>1971</v>
      </c>
      <c r="G284" s="28" t="s">
        <v>610</v>
      </c>
      <c r="H284" s="28">
        <v>81</v>
      </c>
      <c r="I284" s="28">
        <v>30</v>
      </c>
    </row>
    <row r="285" spans="2:9" x14ac:dyDescent="0.25">
      <c r="B285" s="28">
        <v>280</v>
      </c>
      <c r="C285" s="28" t="s">
        <v>1169</v>
      </c>
      <c r="D285" s="28" t="s">
        <v>1187</v>
      </c>
      <c r="E285" s="28" t="s">
        <v>1188</v>
      </c>
      <c r="F285" s="28">
        <v>1971</v>
      </c>
      <c r="G285" s="28" t="s">
        <v>610</v>
      </c>
      <c r="H285" s="28">
        <v>81</v>
      </c>
      <c r="I285" s="28">
        <v>12</v>
      </c>
    </row>
    <row r="286" spans="2:9" x14ac:dyDescent="0.25">
      <c r="B286" s="28">
        <v>281</v>
      </c>
      <c r="C286" s="28" t="s">
        <v>1169</v>
      </c>
      <c r="D286" s="28" t="s">
        <v>1183</v>
      </c>
      <c r="E286" s="28" t="s">
        <v>1189</v>
      </c>
      <c r="F286" s="28">
        <v>1971</v>
      </c>
      <c r="G286" s="28" t="s">
        <v>610</v>
      </c>
      <c r="H286" s="28">
        <v>81</v>
      </c>
      <c r="I286" s="28">
        <v>42</v>
      </c>
    </row>
    <row r="287" spans="2:9" x14ac:dyDescent="0.25">
      <c r="B287" s="28">
        <v>282</v>
      </c>
      <c r="C287" s="28" t="s">
        <v>1169</v>
      </c>
      <c r="D287" s="28" t="s">
        <v>890</v>
      </c>
      <c r="E287" s="28" t="s">
        <v>1190</v>
      </c>
      <c r="F287" s="28">
        <v>1970</v>
      </c>
      <c r="G287" s="28" t="s">
        <v>609</v>
      </c>
      <c r="H287" s="28">
        <v>51</v>
      </c>
      <c r="I287" s="28">
        <v>8</v>
      </c>
    </row>
    <row r="288" spans="2:9" x14ac:dyDescent="0.25">
      <c r="B288" s="28">
        <v>283</v>
      </c>
      <c r="C288" s="28" t="s">
        <v>1169</v>
      </c>
      <c r="D288" s="28" t="s">
        <v>1169</v>
      </c>
      <c r="E288" s="28" t="s">
        <v>1191</v>
      </c>
      <c r="F288" s="28">
        <v>1970</v>
      </c>
      <c r="G288" s="28" t="s">
        <v>609</v>
      </c>
      <c r="H288" s="28">
        <v>51</v>
      </c>
      <c r="I288" s="28">
        <v>99</v>
      </c>
    </row>
    <row r="289" spans="2:9" x14ac:dyDescent="0.25">
      <c r="B289" s="28">
        <v>284</v>
      </c>
      <c r="C289" s="28" t="s">
        <v>1169</v>
      </c>
      <c r="D289" s="28" t="s">
        <v>1192</v>
      </c>
      <c r="E289" s="28" t="s">
        <v>1190</v>
      </c>
      <c r="F289" s="28">
        <v>1970</v>
      </c>
      <c r="G289" s="28" t="s">
        <v>609</v>
      </c>
      <c r="H289" s="28">
        <v>51</v>
      </c>
      <c r="I289" s="28">
        <v>8</v>
      </c>
    </row>
    <row r="290" spans="2:9" x14ac:dyDescent="0.25">
      <c r="B290" s="28">
        <v>285</v>
      </c>
      <c r="C290" s="28" t="s">
        <v>1169</v>
      </c>
      <c r="D290" s="28" t="s">
        <v>1192</v>
      </c>
      <c r="E290" s="28" t="s">
        <v>1193</v>
      </c>
      <c r="F290" s="28">
        <v>1970</v>
      </c>
      <c r="G290" s="28" t="s">
        <v>609</v>
      </c>
      <c r="H290" s="28">
        <v>51</v>
      </c>
      <c r="I290" s="28">
        <v>47</v>
      </c>
    </row>
    <row r="291" spans="2:9" x14ac:dyDescent="0.25">
      <c r="B291" s="28">
        <v>286</v>
      </c>
      <c r="C291" s="28" t="s">
        <v>1169</v>
      </c>
      <c r="D291" s="28" t="s">
        <v>1194</v>
      </c>
      <c r="E291" s="28" t="s">
        <v>1195</v>
      </c>
      <c r="F291" s="28">
        <v>1970</v>
      </c>
      <c r="G291" s="28" t="s">
        <v>609</v>
      </c>
      <c r="H291" s="28">
        <v>51</v>
      </c>
      <c r="I291" s="28">
        <v>88</v>
      </c>
    </row>
    <row r="292" spans="2:9" x14ac:dyDescent="0.25">
      <c r="B292" s="28">
        <v>287</v>
      </c>
      <c r="C292" s="28" t="s">
        <v>1169</v>
      </c>
      <c r="D292" s="28" t="s">
        <v>957</v>
      </c>
      <c r="E292" s="28" t="s">
        <v>1153</v>
      </c>
      <c r="F292" s="28">
        <v>1970</v>
      </c>
      <c r="G292" s="28" t="s">
        <v>610</v>
      </c>
      <c r="H292" s="28">
        <v>51</v>
      </c>
      <c r="I292" s="28">
        <v>43</v>
      </c>
    </row>
    <row r="293" spans="2:9" x14ac:dyDescent="0.25">
      <c r="B293" s="28">
        <v>288</v>
      </c>
      <c r="C293" s="28" t="s">
        <v>1169</v>
      </c>
      <c r="D293" s="28" t="s">
        <v>985</v>
      </c>
      <c r="E293" s="28" t="s">
        <v>1196</v>
      </c>
      <c r="F293" s="28">
        <v>1971</v>
      </c>
      <c r="G293" s="28" t="s">
        <v>610</v>
      </c>
      <c r="H293" s="28">
        <v>51</v>
      </c>
      <c r="I293" s="28">
        <v>10</v>
      </c>
    </row>
    <row r="294" spans="2:9" x14ac:dyDescent="0.25">
      <c r="B294" s="28">
        <v>289</v>
      </c>
      <c r="C294" s="28" t="s">
        <v>1169</v>
      </c>
      <c r="D294" s="28" t="s">
        <v>985</v>
      </c>
      <c r="E294" s="28" t="s">
        <v>1197</v>
      </c>
      <c r="F294" s="28">
        <v>1971</v>
      </c>
      <c r="G294" s="28" t="s">
        <v>610</v>
      </c>
      <c r="H294" s="28">
        <v>51</v>
      </c>
      <c r="I294" s="28">
        <v>58</v>
      </c>
    </row>
    <row r="295" spans="2:9" x14ac:dyDescent="0.25">
      <c r="B295" s="28">
        <v>290</v>
      </c>
      <c r="C295" s="28" t="s">
        <v>1169</v>
      </c>
      <c r="D295" s="28" t="s">
        <v>986</v>
      </c>
      <c r="E295" s="28" t="s">
        <v>1198</v>
      </c>
      <c r="F295" s="28">
        <v>1971</v>
      </c>
      <c r="G295" s="28" t="s">
        <v>610</v>
      </c>
      <c r="H295" s="28">
        <v>51</v>
      </c>
      <c r="I295" s="28">
        <v>9</v>
      </c>
    </row>
    <row r="296" spans="2:9" x14ac:dyDescent="0.25">
      <c r="B296" s="28">
        <v>291</v>
      </c>
      <c r="C296" s="28" t="s">
        <v>1169</v>
      </c>
      <c r="D296" s="28" t="s">
        <v>959</v>
      </c>
      <c r="E296" s="28" t="s">
        <v>1199</v>
      </c>
      <c r="F296" s="28">
        <v>1971</v>
      </c>
      <c r="G296" s="28" t="s">
        <v>610</v>
      </c>
      <c r="H296" s="28">
        <v>51</v>
      </c>
      <c r="I296" s="28">
        <v>16</v>
      </c>
    </row>
    <row r="297" spans="2:9" x14ac:dyDescent="0.25">
      <c r="B297" s="28">
        <v>292</v>
      </c>
      <c r="C297" s="28" t="s">
        <v>1169</v>
      </c>
      <c r="D297" s="28" t="s">
        <v>1133</v>
      </c>
      <c r="E297" s="28" t="s">
        <v>1200</v>
      </c>
      <c r="F297" s="28">
        <v>1988</v>
      </c>
      <c r="G297" s="28" t="s">
        <v>610</v>
      </c>
      <c r="H297" s="28">
        <v>51</v>
      </c>
      <c r="I297" s="28">
        <v>27</v>
      </c>
    </row>
    <row r="298" spans="2:9" x14ac:dyDescent="0.25">
      <c r="B298" s="28">
        <v>293</v>
      </c>
      <c r="C298" s="28" t="s">
        <v>1169</v>
      </c>
      <c r="D298" s="28" t="s">
        <v>987</v>
      </c>
      <c r="E298" s="28" t="s">
        <v>1201</v>
      </c>
      <c r="F298" s="28">
        <v>1971</v>
      </c>
      <c r="G298" s="28" t="s">
        <v>610</v>
      </c>
      <c r="H298" s="28">
        <v>51</v>
      </c>
      <c r="I298" s="28">
        <v>17</v>
      </c>
    </row>
    <row r="299" spans="2:9" x14ac:dyDescent="0.25">
      <c r="B299" s="28">
        <v>294</v>
      </c>
      <c r="C299" s="28" t="s">
        <v>1169</v>
      </c>
      <c r="D299" s="28" t="s">
        <v>987</v>
      </c>
      <c r="E299" s="28" t="s">
        <v>1202</v>
      </c>
      <c r="F299" s="28">
        <v>1971</v>
      </c>
      <c r="G299" s="28" t="s">
        <v>610</v>
      </c>
      <c r="H299" s="28">
        <v>51</v>
      </c>
      <c r="I299" s="28">
        <v>146</v>
      </c>
    </row>
    <row r="300" spans="2:9" x14ac:dyDescent="0.25">
      <c r="B300" s="28">
        <v>295</v>
      </c>
      <c r="C300" s="28" t="s">
        <v>1169</v>
      </c>
      <c r="D300" s="28" t="s">
        <v>988</v>
      </c>
      <c r="E300" s="28" t="s">
        <v>1203</v>
      </c>
      <c r="F300" s="28">
        <v>1971</v>
      </c>
      <c r="G300" s="28" t="s">
        <v>610</v>
      </c>
      <c r="H300" s="28">
        <v>51</v>
      </c>
      <c r="I300" s="28">
        <v>13</v>
      </c>
    </row>
    <row r="301" spans="2:9" x14ac:dyDescent="0.25">
      <c r="B301" s="28">
        <v>296</v>
      </c>
      <c r="C301" s="28" t="s">
        <v>1169</v>
      </c>
      <c r="D301" s="28" t="s">
        <v>995</v>
      </c>
      <c r="E301" s="28" t="s">
        <v>1204</v>
      </c>
      <c r="F301" s="28">
        <v>1971</v>
      </c>
      <c r="G301" s="28" t="s">
        <v>610</v>
      </c>
      <c r="H301" s="28">
        <v>51</v>
      </c>
      <c r="I301" s="28">
        <v>10</v>
      </c>
    </row>
    <row r="302" spans="2:9" x14ac:dyDescent="0.25">
      <c r="B302" s="28">
        <v>297</v>
      </c>
      <c r="C302" s="28" t="s">
        <v>1169</v>
      </c>
      <c r="D302" s="28" t="s">
        <v>995</v>
      </c>
      <c r="E302" s="28" t="s">
        <v>1205</v>
      </c>
      <c r="F302" s="28">
        <v>1971</v>
      </c>
      <c r="G302" s="28" t="s">
        <v>610</v>
      </c>
      <c r="H302" s="28">
        <v>51</v>
      </c>
      <c r="I302" s="28">
        <v>30</v>
      </c>
    </row>
    <row r="303" spans="2:9" x14ac:dyDescent="0.25">
      <c r="B303" s="28">
        <v>298</v>
      </c>
      <c r="C303" s="28" t="s">
        <v>1169</v>
      </c>
      <c r="D303" s="28" t="s">
        <v>963</v>
      </c>
      <c r="E303" s="28" t="s">
        <v>1204</v>
      </c>
      <c r="F303" s="28">
        <v>1971</v>
      </c>
      <c r="G303" s="28" t="s">
        <v>610</v>
      </c>
      <c r="H303" s="28">
        <v>51</v>
      </c>
      <c r="I303" s="28">
        <v>15</v>
      </c>
    </row>
    <row r="304" spans="2:9" x14ac:dyDescent="0.25">
      <c r="B304" s="28">
        <v>299</v>
      </c>
      <c r="C304" s="28" t="s">
        <v>1169</v>
      </c>
      <c r="D304" s="28" t="s">
        <v>965</v>
      </c>
      <c r="E304" s="28" t="s">
        <v>1206</v>
      </c>
      <c r="F304" s="28">
        <v>1971</v>
      </c>
      <c r="G304" s="28" t="s">
        <v>610</v>
      </c>
      <c r="H304" s="28">
        <v>51</v>
      </c>
      <c r="I304" s="28">
        <v>60</v>
      </c>
    </row>
    <row r="305" spans="2:9" x14ac:dyDescent="0.25">
      <c r="B305" s="28">
        <v>300</v>
      </c>
      <c r="C305" s="28" t="s">
        <v>1169</v>
      </c>
      <c r="D305" s="28" t="s">
        <v>1183</v>
      </c>
      <c r="E305" s="28" t="s">
        <v>1207</v>
      </c>
      <c r="F305" s="28">
        <v>1983</v>
      </c>
      <c r="G305" s="28" t="s">
        <v>610</v>
      </c>
      <c r="H305" s="28">
        <v>51</v>
      </c>
      <c r="I305" s="28">
        <v>13</v>
      </c>
    </row>
    <row r="306" spans="2:9" x14ac:dyDescent="0.25">
      <c r="B306" s="28">
        <v>301</v>
      </c>
      <c r="C306" s="28" t="s">
        <v>1169</v>
      </c>
      <c r="D306" s="28" t="s">
        <v>1208</v>
      </c>
      <c r="E306" s="28" t="s">
        <v>1209</v>
      </c>
      <c r="F306" s="28">
        <v>1983</v>
      </c>
      <c r="G306" s="28" t="s">
        <v>610</v>
      </c>
      <c r="H306" s="28">
        <v>51</v>
      </c>
      <c r="I306" s="28">
        <v>12</v>
      </c>
    </row>
    <row r="307" spans="2:9" x14ac:dyDescent="0.25">
      <c r="B307" s="28">
        <v>302</v>
      </c>
      <c r="C307" s="28" t="s">
        <v>1169</v>
      </c>
      <c r="D307" s="28" t="s">
        <v>1185</v>
      </c>
      <c r="E307" s="28" t="s">
        <v>1210</v>
      </c>
      <c r="F307" s="28">
        <v>1978</v>
      </c>
      <c r="G307" s="28" t="s">
        <v>610</v>
      </c>
      <c r="H307" s="28">
        <v>51</v>
      </c>
      <c r="I307" s="28">
        <v>6</v>
      </c>
    </row>
    <row r="308" spans="2:9" x14ac:dyDescent="0.25">
      <c r="B308" s="28">
        <v>303</v>
      </c>
      <c r="C308" s="28" t="s">
        <v>1169</v>
      </c>
      <c r="D308" s="28" t="s">
        <v>908</v>
      </c>
      <c r="E308" s="28" t="s">
        <v>1211</v>
      </c>
      <c r="F308" s="28">
        <v>1970</v>
      </c>
      <c r="G308" s="28" t="s">
        <v>610</v>
      </c>
      <c r="H308" s="28">
        <v>51</v>
      </c>
      <c r="I308" s="28">
        <v>7</v>
      </c>
    </row>
    <row r="309" spans="2:9" x14ac:dyDescent="0.25">
      <c r="B309" s="28">
        <v>304</v>
      </c>
      <c r="C309" s="28" t="s">
        <v>1169</v>
      </c>
      <c r="D309" s="28" t="s">
        <v>1212</v>
      </c>
      <c r="E309" s="28" t="s">
        <v>1072</v>
      </c>
      <c r="F309" s="28">
        <v>1970</v>
      </c>
      <c r="G309" s="28" t="s">
        <v>610</v>
      </c>
      <c r="H309" s="28">
        <v>51</v>
      </c>
      <c r="I309" s="28">
        <v>7.5</v>
      </c>
    </row>
    <row r="310" spans="2:9" x14ac:dyDescent="0.25">
      <c r="B310" s="28">
        <v>305</v>
      </c>
      <c r="C310" s="28" t="s">
        <v>1169</v>
      </c>
      <c r="D310" s="28" t="s">
        <v>1128</v>
      </c>
      <c r="E310" s="28" t="s">
        <v>1038</v>
      </c>
      <c r="F310" s="28">
        <v>1970</v>
      </c>
      <c r="G310" s="28" t="s">
        <v>610</v>
      </c>
      <c r="H310" s="28">
        <v>51</v>
      </c>
      <c r="I310" s="28">
        <v>12.5</v>
      </c>
    </row>
    <row r="311" spans="2:9" x14ac:dyDescent="0.25">
      <c r="B311" s="28">
        <v>306</v>
      </c>
      <c r="C311" s="28" t="s">
        <v>1169</v>
      </c>
      <c r="D311" s="28" t="s">
        <v>1039</v>
      </c>
      <c r="E311" s="28" t="s">
        <v>1196</v>
      </c>
      <c r="F311" s="28">
        <v>1970</v>
      </c>
      <c r="G311" s="28" t="s">
        <v>610</v>
      </c>
      <c r="H311" s="28">
        <v>51</v>
      </c>
      <c r="I311" s="28">
        <v>10</v>
      </c>
    </row>
    <row r="312" spans="2:9" x14ac:dyDescent="0.25">
      <c r="B312" s="28">
        <v>307</v>
      </c>
      <c r="C312" s="28" t="s">
        <v>1169</v>
      </c>
      <c r="D312" s="28" t="s">
        <v>1039</v>
      </c>
      <c r="E312" s="28" t="s">
        <v>1197</v>
      </c>
      <c r="F312" s="28">
        <v>1970</v>
      </c>
      <c r="G312" s="28" t="s">
        <v>610</v>
      </c>
      <c r="H312" s="28">
        <v>51</v>
      </c>
      <c r="I312" s="28">
        <v>58</v>
      </c>
    </row>
    <row r="313" spans="2:9" x14ac:dyDescent="0.25">
      <c r="B313" s="28">
        <v>308</v>
      </c>
      <c r="C313" s="28" t="s">
        <v>1169</v>
      </c>
      <c r="D313" s="28" t="s">
        <v>1039</v>
      </c>
      <c r="E313" s="28" t="s">
        <v>1040</v>
      </c>
      <c r="F313" s="28">
        <v>1970</v>
      </c>
      <c r="G313" s="28" t="s">
        <v>610</v>
      </c>
      <c r="H313" s="28">
        <v>51</v>
      </c>
      <c r="I313" s="28">
        <v>51.5</v>
      </c>
    </row>
    <row r="314" spans="2:9" x14ac:dyDescent="0.25">
      <c r="B314" s="28">
        <v>309</v>
      </c>
      <c r="C314" s="28" t="s">
        <v>1169</v>
      </c>
      <c r="D314" s="28" t="s">
        <v>1041</v>
      </c>
      <c r="E314" s="28" t="s">
        <v>1198</v>
      </c>
      <c r="F314" s="28">
        <v>1970</v>
      </c>
      <c r="G314" s="28" t="s">
        <v>610</v>
      </c>
      <c r="H314" s="28">
        <v>51</v>
      </c>
      <c r="I314" s="28">
        <v>9</v>
      </c>
    </row>
    <row r="315" spans="2:9" x14ac:dyDescent="0.25">
      <c r="B315" s="28">
        <v>310</v>
      </c>
      <c r="C315" s="28" t="s">
        <v>1169</v>
      </c>
      <c r="D315" s="28" t="s">
        <v>1041</v>
      </c>
      <c r="E315" s="28" t="s">
        <v>1042</v>
      </c>
      <c r="F315" s="28">
        <v>1970</v>
      </c>
      <c r="G315" s="28" t="s">
        <v>610</v>
      </c>
      <c r="H315" s="28">
        <v>51</v>
      </c>
      <c r="I315" s="28">
        <v>70</v>
      </c>
    </row>
    <row r="316" spans="2:9" x14ac:dyDescent="0.25">
      <c r="B316" s="28">
        <v>311</v>
      </c>
      <c r="C316" s="28" t="s">
        <v>1169</v>
      </c>
      <c r="D316" s="28" t="s">
        <v>1076</v>
      </c>
      <c r="E316" s="28" t="s">
        <v>1199</v>
      </c>
      <c r="F316" s="28">
        <v>1971</v>
      </c>
      <c r="G316" s="28" t="s">
        <v>610</v>
      </c>
      <c r="H316" s="28">
        <v>51</v>
      </c>
      <c r="I316" s="28">
        <v>16</v>
      </c>
    </row>
    <row r="317" spans="2:9" x14ac:dyDescent="0.25">
      <c r="B317" s="28">
        <v>312</v>
      </c>
      <c r="C317" s="28" t="s">
        <v>1169</v>
      </c>
      <c r="D317" s="28" t="s">
        <v>1076</v>
      </c>
      <c r="E317" s="28" t="s">
        <v>1131</v>
      </c>
      <c r="F317" s="28">
        <v>1970</v>
      </c>
      <c r="G317" s="28" t="s">
        <v>610</v>
      </c>
      <c r="H317" s="28">
        <v>51</v>
      </c>
      <c r="I317" s="28">
        <v>46</v>
      </c>
    </row>
    <row r="318" spans="2:9" x14ac:dyDescent="0.25">
      <c r="B318" s="28">
        <v>313</v>
      </c>
      <c r="C318" s="28" t="s">
        <v>1169</v>
      </c>
      <c r="D318" s="28" t="s">
        <v>1135</v>
      </c>
      <c r="E318" s="28" t="s">
        <v>1200</v>
      </c>
      <c r="F318" s="28">
        <v>1988</v>
      </c>
      <c r="G318" s="28" t="s">
        <v>610</v>
      </c>
      <c r="H318" s="28">
        <v>51</v>
      </c>
      <c r="I318" s="28">
        <v>27</v>
      </c>
    </row>
    <row r="319" spans="2:9" x14ac:dyDescent="0.25">
      <c r="B319" s="28">
        <v>314</v>
      </c>
      <c r="C319" s="28" t="s">
        <v>1169</v>
      </c>
      <c r="D319" s="28" t="s">
        <v>1135</v>
      </c>
      <c r="E319" s="28" t="s">
        <v>1075</v>
      </c>
      <c r="F319" s="28">
        <v>1970</v>
      </c>
      <c r="G319" s="28" t="s">
        <v>610</v>
      </c>
      <c r="H319" s="28">
        <v>51</v>
      </c>
      <c r="I319" s="28">
        <v>41</v>
      </c>
    </row>
    <row r="320" spans="2:9" x14ac:dyDescent="0.25">
      <c r="B320" s="28">
        <v>315</v>
      </c>
      <c r="C320" s="28" t="s">
        <v>1169</v>
      </c>
      <c r="D320" s="28" t="s">
        <v>1129</v>
      </c>
      <c r="E320" s="28" t="s">
        <v>1213</v>
      </c>
      <c r="F320" s="28">
        <v>1970</v>
      </c>
      <c r="G320" s="28" t="s">
        <v>610</v>
      </c>
      <c r="H320" s="28">
        <v>51</v>
      </c>
      <c r="I320" s="28">
        <v>41</v>
      </c>
    </row>
    <row r="321" spans="2:9" x14ac:dyDescent="0.25">
      <c r="B321" s="28">
        <v>316</v>
      </c>
      <c r="C321" s="28" t="s">
        <v>1169</v>
      </c>
      <c r="D321" s="28" t="s">
        <v>1214</v>
      </c>
      <c r="E321" s="28" t="s">
        <v>1201</v>
      </c>
      <c r="F321" s="28">
        <v>1970</v>
      </c>
      <c r="G321" s="28" t="s">
        <v>610</v>
      </c>
      <c r="H321" s="28">
        <v>51</v>
      </c>
      <c r="I321" s="28">
        <v>17</v>
      </c>
    </row>
    <row r="322" spans="2:9" x14ac:dyDescent="0.25">
      <c r="B322" s="28">
        <v>317</v>
      </c>
      <c r="C322" s="28" t="s">
        <v>1169</v>
      </c>
      <c r="D322" s="28" t="s">
        <v>1214</v>
      </c>
      <c r="E322" s="28" t="s">
        <v>1215</v>
      </c>
      <c r="F322" s="28">
        <v>1970</v>
      </c>
      <c r="G322" s="28" t="s">
        <v>610</v>
      </c>
      <c r="H322" s="28">
        <v>51</v>
      </c>
      <c r="I322" s="28">
        <v>136</v>
      </c>
    </row>
    <row r="323" spans="2:9" x14ac:dyDescent="0.25">
      <c r="B323" s="28">
        <v>318</v>
      </c>
      <c r="C323" s="28" t="s">
        <v>1169</v>
      </c>
      <c r="D323" s="28" t="s">
        <v>1216</v>
      </c>
      <c r="E323" s="28" t="s">
        <v>1202</v>
      </c>
      <c r="F323" s="28">
        <v>1970</v>
      </c>
      <c r="G323" s="28" t="s">
        <v>610</v>
      </c>
      <c r="H323" s="28">
        <v>51</v>
      </c>
      <c r="I323" s="28">
        <v>10</v>
      </c>
    </row>
    <row r="324" spans="2:9" x14ac:dyDescent="0.25">
      <c r="B324" s="28">
        <v>319</v>
      </c>
      <c r="C324" s="28" t="s">
        <v>1169</v>
      </c>
      <c r="D324" s="28" t="s">
        <v>1216</v>
      </c>
      <c r="E324" s="28" t="s">
        <v>1188</v>
      </c>
      <c r="F324" s="28">
        <v>1970</v>
      </c>
      <c r="G324" s="28" t="s">
        <v>610</v>
      </c>
      <c r="H324" s="28">
        <v>51</v>
      </c>
      <c r="I324" s="28">
        <v>44</v>
      </c>
    </row>
    <row r="325" spans="2:9" x14ac:dyDescent="0.25">
      <c r="B325" s="28">
        <v>320</v>
      </c>
      <c r="C325" s="28" t="s">
        <v>1169</v>
      </c>
      <c r="D325" s="28" t="s">
        <v>908</v>
      </c>
      <c r="E325" s="28" t="s">
        <v>1217</v>
      </c>
      <c r="F325" s="28">
        <v>1970</v>
      </c>
      <c r="G325" s="28" t="s">
        <v>609</v>
      </c>
      <c r="H325" s="28">
        <v>40</v>
      </c>
      <c r="I325" s="28">
        <v>17</v>
      </c>
    </row>
    <row r="326" spans="2:9" x14ac:dyDescent="0.25">
      <c r="B326" s="28">
        <v>321</v>
      </c>
      <c r="C326" s="28" t="s">
        <v>1169</v>
      </c>
      <c r="D326" s="28" t="s">
        <v>957</v>
      </c>
      <c r="E326" s="28" t="s">
        <v>1218</v>
      </c>
      <c r="F326" s="28">
        <v>1970</v>
      </c>
      <c r="G326" s="28" t="s">
        <v>610</v>
      </c>
      <c r="H326" s="28">
        <v>40</v>
      </c>
      <c r="I326" s="28">
        <v>12</v>
      </c>
    </row>
    <row r="327" spans="2:9" x14ac:dyDescent="0.25">
      <c r="B327" s="28">
        <v>322</v>
      </c>
      <c r="C327" s="28" t="s">
        <v>1169</v>
      </c>
      <c r="D327" s="28" t="s">
        <v>958</v>
      </c>
      <c r="E327" s="28" t="s">
        <v>1219</v>
      </c>
      <c r="F327" s="28">
        <v>1970</v>
      </c>
      <c r="G327" s="28" t="s">
        <v>610</v>
      </c>
      <c r="H327" s="28">
        <v>40</v>
      </c>
      <c r="I327" s="28">
        <v>14</v>
      </c>
    </row>
    <row r="328" spans="2:9" x14ac:dyDescent="0.25">
      <c r="B328" s="28">
        <v>323</v>
      </c>
      <c r="C328" s="28" t="s">
        <v>1220</v>
      </c>
      <c r="D328" s="28" t="s">
        <v>1220</v>
      </c>
      <c r="E328" s="28" t="s">
        <v>1221</v>
      </c>
      <c r="F328" s="28">
        <v>1980</v>
      </c>
      <c r="G328" s="28" t="s">
        <v>609</v>
      </c>
      <c r="H328" s="28">
        <v>51</v>
      </c>
      <c r="I328" s="28">
        <v>2</v>
      </c>
    </row>
    <row r="329" spans="2:9" x14ac:dyDescent="0.25">
      <c r="B329" s="28">
        <v>324</v>
      </c>
      <c r="C329" s="28" t="s">
        <v>1222</v>
      </c>
      <c r="D329" s="28" t="s">
        <v>1008</v>
      </c>
      <c r="E329" s="28" t="s">
        <v>914</v>
      </c>
      <c r="F329" s="28">
        <v>1975</v>
      </c>
      <c r="G329" s="28" t="s">
        <v>609</v>
      </c>
      <c r="H329" s="28">
        <v>150</v>
      </c>
      <c r="I329" s="28">
        <v>55</v>
      </c>
    </row>
    <row r="330" spans="2:9" x14ac:dyDescent="0.25">
      <c r="B330" s="28">
        <v>325</v>
      </c>
      <c r="C330" s="28" t="s">
        <v>1222</v>
      </c>
      <c r="D330" s="28" t="s">
        <v>890</v>
      </c>
      <c r="E330" s="28" t="s">
        <v>1171</v>
      </c>
      <c r="F330" s="28">
        <v>1975</v>
      </c>
      <c r="G330" s="28" t="s">
        <v>609</v>
      </c>
      <c r="H330" s="28">
        <v>150</v>
      </c>
      <c r="I330" s="28">
        <v>60</v>
      </c>
    </row>
    <row r="331" spans="2:9" x14ac:dyDescent="0.25">
      <c r="B331" s="28">
        <v>326</v>
      </c>
      <c r="C331" s="28" t="s">
        <v>1222</v>
      </c>
      <c r="D331" s="28" t="s">
        <v>892</v>
      </c>
      <c r="E331" s="28" t="s">
        <v>1211</v>
      </c>
      <c r="F331" s="28">
        <v>1975</v>
      </c>
      <c r="G331" s="28" t="s">
        <v>609</v>
      </c>
      <c r="H331" s="28">
        <v>150</v>
      </c>
      <c r="I331" s="28">
        <v>10</v>
      </c>
    </row>
    <row r="332" spans="2:9" x14ac:dyDescent="0.25">
      <c r="B332" s="28">
        <v>327</v>
      </c>
      <c r="C332" s="28" t="s">
        <v>1222</v>
      </c>
      <c r="D332" s="28" t="s">
        <v>957</v>
      </c>
      <c r="E332" s="28" t="s">
        <v>1172</v>
      </c>
      <c r="F332" s="28">
        <v>1975</v>
      </c>
      <c r="G332" s="28" t="s">
        <v>609</v>
      </c>
      <c r="H332" s="28">
        <v>150</v>
      </c>
      <c r="I332" s="28">
        <v>25</v>
      </c>
    </row>
    <row r="333" spans="2:9" x14ac:dyDescent="0.25">
      <c r="B333" s="28">
        <v>328</v>
      </c>
      <c r="C333" s="28" t="s">
        <v>1222</v>
      </c>
      <c r="D333" s="28" t="s">
        <v>953</v>
      </c>
      <c r="E333" s="28" t="s">
        <v>1223</v>
      </c>
      <c r="F333" s="28">
        <v>1975</v>
      </c>
      <c r="G333" s="28" t="s">
        <v>609</v>
      </c>
      <c r="H333" s="28">
        <v>150</v>
      </c>
      <c r="I333" s="28">
        <v>10</v>
      </c>
    </row>
    <row r="334" spans="2:9" x14ac:dyDescent="0.25">
      <c r="B334" s="28">
        <v>329</v>
      </c>
      <c r="C334" s="28" t="s">
        <v>1222</v>
      </c>
      <c r="D334" s="28" t="s">
        <v>954</v>
      </c>
      <c r="E334" s="28" t="s">
        <v>1224</v>
      </c>
      <c r="F334" s="28">
        <v>1975</v>
      </c>
      <c r="G334" s="28" t="s">
        <v>609</v>
      </c>
      <c r="H334" s="28">
        <v>150</v>
      </c>
      <c r="I334" s="28">
        <v>30</v>
      </c>
    </row>
    <row r="335" spans="2:9" x14ac:dyDescent="0.25">
      <c r="B335" s="28">
        <v>330</v>
      </c>
      <c r="C335" s="28" t="s">
        <v>1222</v>
      </c>
      <c r="D335" s="28" t="s">
        <v>1225</v>
      </c>
      <c r="E335" s="28" t="s">
        <v>1226</v>
      </c>
      <c r="F335" s="28">
        <v>1975</v>
      </c>
      <c r="G335" s="28" t="s">
        <v>609</v>
      </c>
      <c r="H335" s="28">
        <v>150</v>
      </c>
      <c r="I335" s="28">
        <v>8</v>
      </c>
    </row>
    <row r="336" spans="2:9" x14ac:dyDescent="0.25">
      <c r="B336" s="28">
        <v>331</v>
      </c>
      <c r="C336" s="28" t="s">
        <v>1222</v>
      </c>
      <c r="D336" s="28" t="s">
        <v>1227</v>
      </c>
      <c r="E336" s="28" t="s">
        <v>1228</v>
      </c>
      <c r="F336" s="28">
        <v>1975</v>
      </c>
      <c r="G336" s="28" t="s">
        <v>609</v>
      </c>
      <c r="H336" s="28">
        <v>150</v>
      </c>
      <c r="I336" s="28">
        <v>72</v>
      </c>
    </row>
    <row r="337" spans="2:9" x14ac:dyDescent="0.25">
      <c r="B337" s="28">
        <v>332</v>
      </c>
      <c r="C337" s="28" t="s">
        <v>1222</v>
      </c>
      <c r="D337" s="28" t="s">
        <v>955</v>
      </c>
      <c r="E337" s="28" t="s">
        <v>1229</v>
      </c>
      <c r="F337" s="28">
        <v>1975</v>
      </c>
      <c r="G337" s="28" t="s">
        <v>609</v>
      </c>
      <c r="H337" s="28">
        <v>150</v>
      </c>
      <c r="I337" s="28">
        <v>20</v>
      </c>
    </row>
    <row r="338" spans="2:9" x14ac:dyDescent="0.25">
      <c r="B338" s="28">
        <v>333</v>
      </c>
      <c r="C338" s="28" t="s">
        <v>1222</v>
      </c>
      <c r="D338" s="28" t="s">
        <v>1230</v>
      </c>
      <c r="E338" s="28" t="s">
        <v>1182</v>
      </c>
      <c r="F338" s="28">
        <v>1975</v>
      </c>
      <c r="G338" s="28" t="s">
        <v>609</v>
      </c>
      <c r="H338" s="28">
        <v>150</v>
      </c>
      <c r="I338" s="28">
        <v>26</v>
      </c>
    </row>
    <row r="339" spans="2:9" x14ac:dyDescent="0.25">
      <c r="B339" s="28">
        <v>334</v>
      </c>
      <c r="C339" s="28" t="s">
        <v>1222</v>
      </c>
      <c r="D339" s="28" t="s">
        <v>995</v>
      </c>
      <c r="E339" s="28" t="s">
        <v>1231</v>
      </c>
      <c r="F339" s="28">
        <v>1981</v>
      </c>
      <c r="G339" s="28" t="s">
        <v>609</v>
      </c>
      <c r="H339" s="28">
        <v>150</v>
      </c>
      <c r="I339" s="28">
        <v>15</v>
      </c>
    </row>
    <row r="340" spans="2:9" x14ac:dyDescent="0.25">
      <c r="B340" s="28">
        <v>335</v>
      </c>
      <c r="C340" s="28" t="s">
        <v>1222</v>
      </c>
      <c r="D340" s="28" t="s">
        <v>1232</v>
      </c>
      <c r="E340" s="28" t="s">
        <v>1152</v>
      </c>
      <c r="F340" s="28">
        <v>2018</v>
      </c>
      <c r="G340" s="28" t="s">
        <v>610</v>
      </c>
      <c r="H340" s="28">
        <v>150</v>
      </c>
      <c r="I340" s="28">
        <v>28</v>
      </c>
    </row>
    <row r="341" spans="2:9" x14ac:dyDescent="0.25">
      <c r="B341" s="28">
        <v>336</v>
      </c>
      <c r="C341" s="28" t="s">
        <v>1222</v>
      </c>
      <c r="D341" s="28" t="s">
        <v>908</v>
      </c>
      <c r="E341" s="28" t="s">
        <v>1153</v>
      </c>
      <c r="F341" s="28">
        <v>1993</v>
      </c>
      <c r="G341" s="28" t="s">
        <v>610</v>
      </c>
      <c r="H341" s="28">
        <v>150</v>
      </c>
      <c r="I341" s="28">
        <v>35</v>
      </c>
    </row>
    <row r="342" spans="2:9" x14ac:dyDescent="0.25">
      <c r="B342" s="28">
        <v>337</v>
      </c>
      <c r="C342" s="28" t="s">
        <v>1222</v>
      </c>
      <c r="D342" s="28" t="s">
        <v>958</v>
      </c>
      <c r="E342" s="28" t="s">
        <v>1112</v>
      </c>
      <c r="F342" s="28">
        <v>1993</v>
      </c>
      <c r="G342" s="28" t="s">
        <v>610</v>
      </c>
      <c r="H342" s="28">
        <v>150</v>
      </c>
      <c r="I342" s="28">
        <v>120</v>
      </c>
    </row>
    <row r="343" spans="2:9" x14ac:dyDescent="0.25">
      <c r="B343" s="28">
        <v>338</v>
      </c>
      <c r="C343" s="28" t="s">
        <v>1222</v>
      </c>
      <c r="D343" s="28" t="s">
        <v>1114</v>
      </c>
      <c r="E343" s="28" t="s">
        <v>1178</v>
      </c>
      <c r="F343" s="28">
        <v>1993</v>
      </c>
      <c r="G343" s="28" t="s">
        <v>610</v>
      </c>
      <c r="H343" s="28">
        <v>150</v>
      </c>
      <c r="I343" s="28">
        <v>65</v>
      </c>
    </row>
    <row r="344" spans="2:9" x14ac:dyDescent="0.25">
      <c r="B344" s="28">
        <v>339</v>
      </c>
      <c r="C344" s="28" t="s">
        <v>1222</v>
      </c>
      <c r="D344" s="28" t="s">
        <v>908</v>
      </c>
      <c r="E344" s="28" t="s">
        <v>1180</v>
      </c>
      <c r="F344" s="28">
        <v>1975</v>
      </c>
      <c r="G344" s="28" t="s">
        <v>610</v>
      </c>
      <c r="H344" s="28">
        <v>150</v>
      </c>
      <c r="I344" s="28">
        <v>76.5</v>
      </c>
    </row>
    <row r="345" spans="2:9" x14ac:dyDescent="0.25">
      <c r="B345" s="28">
        <v>340</v>
      </c>
      <c r="C345" s="28" t="s">
        <v>1222</v>
      </c>
      <c r="D345" s="28" t="s">
        <v>959</v>
      </c>
      <c r="E345" s="28" t="s">
        <v>1132</v>
      </c>
      <c r="F345" s="28">
        <v>1975</v>
      </c>
      <c r="G345" s="28" t="s">
        <v>610</v>
      </c>
      <c r="H345" s="28">
        <v>150</v>
      </c>
      <c r="I345" s="28">
        <v>112</v>
      </c>
    </row>
    <row r="346" spans="2:9" x14ac:dyDescent="0.25">
      <c r="B346" s="28">
        <v>341</v>
      </c>
      <c r="C346" s="28" t="s">
        <v>1222</v>
      </c>
      <c r="D346" s="28" t="s">
        <v>1133</v>
      </c>
      <c r="E346" s="28" t="s">
        <v>1181</v>
      </c>
      <c r="F346" s="28">
        <v>1975</v>
      </c>
      <c r="G346" s="28" t="s">
        <v>610</v>
      </c>
      <c r="H346" s="28">
        <v>150</v>
      </c>
      <c r="I346" s="28">
        <v>40</v>
      </c>
    </row>
    <row r="347" spans="2:9" x14ac:dyDescent="0.25">
      <c r="B347" s="28">
        <v>342</v>
      </c>
      <c r="C347" s="28" t="s">
        <v>1222</v>
      </c>
      <c r="D347" s="28" t="s">
        <v>985</v>
      </c>
      <c r="E347" s="28" t="s">
        <v>1179</v>
      </c>
      <c r="F347" s="28">
        <v>1985</v>
      </c>
      <c r="G347" s="28" t="s">
        <v>610</v>
      </c>
      <c r="H347" s="28">
        <v>100</v>
      </c>
      <c r="I347" s="28">
        <v>45</v>
      </c>
    </row>
    <row r="348" spans="2:9" x14ac:dyDescent="0.25">
      <c r="B348" s="28">
        <v>343</v>
      </c>
      <c r="C348" s="28" t="s">
        <v>1222</v>
      </c>
      <c r="D348" s="28" t="s">
        <v>986</v>
      </c>
      <c r="E348" s="28" t="s">
        <v>1233</v>
      </c>
      <c r="F348" s="28">
        <v>1985</v>
      </c>
      <c r="G348" s="28" t="s">
        <v>610</v>
      </c>
      <c r="H348" s="28">
        <v>100</v>
      </c>
      <c r="I348" s="28">
        <v>80</v>
      </c>
    </row>
    <row r="349" spans="2:9" x14ac:dyDescent="0.25">
      <c r="B349" s="28">
        <v>344</v>
      </c>
      <c r="C349" s="28" t="s">
        <v>1222</v>
      </c>
      <c r="D349" s="28" t="s">
        <v>1232</v>
      </c>
      <c r="E349" s="28" t="s">
        <v>1234</v>
      </c>
      <c r="F349" s="28">
        <v>2018</v>
      </c>
      <c r="G349" s="28" t="s">
        <v>610</v>
      </c>
      <c r="H349" s="28">
        <v>100</v>
      </c>
      <c r="I349" s="28">
        <v>28</v>
      </c>
    </row>
    <row r="350" spans="2:9" x14ac:dyDescent="0.25">
      <c r="B350" s="28">
        <v>345</v>
      </c>
      <c r="C350" s="28" t="s">
        <v>1222</v>
      </c>
      <c r="D350" s="28" t="s">
        <v>1235</v>
      </c>
      <c r="E350" s="28" t="s">
        <v>1236</v>
      </c>
      <c r="F350" s="28">
        <v>1978</v>
      </c>
      <c r="G350" s="28" t="s">
        <v>610</v>
      </c>
      <c r="H350" s="28">
        <v>100</v>
      </c>
      <c r="I350" s="28">
        <v>45</v>
      </c>
    </row>
    <row r="351" spans="2:9" x14ac:dyDescent="0.25">
      <c r="B351" s="28">
        <v>346</v>
      </c>
      <c r="C351" s="28" t="s">
        <v>1222</v>
      </c>
      <c r="D351" s="28" t="s">
        <v>1237</v>
      </c>
      <c r="E351" s="28" t="s">
        <v>1238</v>
      </c>
      <c r="F351" s="28">
        <v>1978</v>
      </c>
      <c r="G351" s="28" t="s">
        <v>610</v>
      </c>
      <c r="H351" s="28">
        <v>100</v>
      </c>
      <c r="I351" s="28">
        <v>85</v>
      </c>
    </row>
    <row r="352" spans="2:9" x14ac:dyDescent="0.25">
      <c r="B352" s="28">
        <v>347</v>
      </c>
      <c r="C352" s="28" t="s">
        <v>1222</v>
      </c>
      <c r="D352" s="28" t="s">
        <v>1239</v>
      </c>
      <c r="E352" s="28" t="s">
        <v>1240</v>
      </c>
      <c r="F352" s="28">
        <v>1978</v>
      </c>
      <c r="G352" s="28" t="s">
        <v>610</v>
      </c>
      <c r="H352" s="28">
        <v>100</v>
      </c>
      <c r="I352" s="28">
        <v>36</v>
      </c>
    </row>
    <row r="353" spans="2:9" x14ac:dyDescent="0.25">
      <c r="B353" s="28">
        <v>348</v>
      </c>
      <c r="C353" s="28" t="s">
        <v>1222</v>
      </c>
      <c r="D353" s="28" t="s">
        <v>1241</v>
      </c>
      <c r="E353" s="28" t="s">
        <v>1242</v>
      </c>
      <c r="F353" s="28">
        <v>1978</v>
      </c>
      <c r="G353" s="28" t="s">
        <v>610</v>
      </c>
      <c r="H353" s="28">
        <v>100</v>
      </c>
      <c r="I353" s="28">
        <v>65</v>
      </c>
    </row>
    <row r="354" spans="2:9" x14ac:dyDescent="0.25">
      <c r="B354" s="28">
        <v>349</v>
      </c>
      <c r="C354" s="28" t="s">
        <v>1222</v>
      </c>
      <c r="D354" s="28" t="s">
        <v>1239</v>
      </c>
      <c r="E354" s="28" t="s">
        <v>1238</v>
      </c>
      <c r="F354" s="28">
        <v>1978</v>
      </c>
      <c r="G354" s="28" t="s">
        <v>610</v>
      </c>
      <c r="H354" s="28">
        <v>100</v>
      </c>
      <c r="I354" s="28">
        <v>13</v>
      </c>
    </row>
    <row r="355" spans="2:9" x14ac:dyDescent="0.25">
      <c r="B355" s="28">
        <v>350</v>
      </c>
      <c r="C355" s="28" t="s">
        <v>1222</v>
      </c>
      <c r="D355" s="28" t="s">
        <v>958</v>
      </c>
      <c r="E355" s="28" t="s">
        <v>1243</v>
      </c>
      <c r="F355" s="28">
        <v>1978</v>
      </c>
      <c r="G355" s="28" t="s">
        <v>610</v>
      </c>
      <c r="H355" s="28">
        <v>81</v>
      </c>
      <c r="I355" s="28">
        <v>29</v>
      </c>
    </row>
    <row r="356" spans="2:9" x14ac:dyDescent="0.25">
      <c r="B356" s="28">
        <v>351</v>
      </c>
      <c r="C356" s="28" t="s">
        <v>1222</v>
      </c>
      <c r="D356" s="28" t="s">
        <v>958</v>
      </c>
      <c r="E356" s="28" t="s">
        <v>1244</v>
      </c>
      <c r="F356" s="28">
        <v>1980</v>
      </c>
      <c r="G356" s="28" t="s">
        <v>610</v>
      </c>
      <c r="H356" s="28">
        <v>81</v>
      </c>
      <c r="I356" s="28">
        <v>85</v>
      </c>
    </row>
    <row r="357" spans="2:9" x14ac:dyDescent="0.25">
      <c r="B357" s="28">
        <v>352</v>
      </c>
      <c r="C357" s="28" t="s">
        <v>1222</v>
      </c>
      <c r="D357" s="28" t="s">
        <v>1133</v>
      </c>
      <c r="E357" s="28" t="s">
        <v>1245</v>
      </c>
      <c r="F357" s="28">
        <v>1975</v>
      </c>
      <c r="G357" s="28" t="s">
        <v>610</v>
      </c>
      <c r="H357" s="28">
        <v>81</v>
      </c>
      <c r="I357" s="28">
        <v>465</v>
      </c>
    </row>
    <row r="358" spans="2:9" x14ac:dyDescent="0.25">
      <c r="B358" s="28">
        <v>353</v>
      </c>
      <c r="C358" s="28" t="s">
        <v>1222</v>
      </c>
      <c r="D358" s="28" t="s">
        <v>960</v>
      </c>
      <c r="E358" s="28" t="s">
        <v>1246</v>
      </c>
      <c r="F358" s="28">
        <v>1975</v>
      </c>
      <c r="G358" s="28" t="s">
        <v>610</v>
      </c>
      <c r="H358" s="28">
        <v>69</v>
      </c>
      <c r="I358" s="28">
        <v>5</v>
      </c>
    </row>
    <row r="359" spans="2:9" x14ac:dyDescent="0.25">
      <c r="B359" s="28">
        <v>354</v>
      </c>
      <c r="C359" s="28" t="s">
        <v>1222</v>
      </c>
      <c r="D359" s="28" t="s">
        <v>988</v>
      </c>
      <c r="E359" s="28" t="s">
        <v>1247</v>
      </c>
      <c r="F359" s="28">
        <v>1975</v>
      </c>
      <c r="G359" s="28" t="s">
        <v>609</v>
      </c>
      <c r="H359" s="28">
        <v>51</v>
      </c>
      <c r="I359" s="28">
        <v>10</v>
      </c>
    </row>
    <row r="360" spans="2:9" x14ac:dyDescent="0.25">
      <c r="B360" s="28">
        <v>355</v>
      </c>
      <c r="C360" s="28" t="s">
        <v>1222</v>
      </c>
      <c r="D360" s="28" t="s">
        <v>988</v>
      </c>
      <c r="E360" s="28" t="s">
        <v>1248</v>
      </c>
      <c r="F360" s="28">
        <v>1981</v>
      </c>
      <c r="G360" s="28" t="s">
        <v>609</v>
      </c>
      <c r="H360" s="28">
        <v>51</v>
      </c>
      <c r="I360" s="28">
        <v>8</v>
      </c>
    </row>
    <row r="361" spans="2:9" x14ac:dyDescent="0.25">
      <c r="B361" s="28">
        <v>356</v>
      </c>
      <c r="C361" s="28" t="s">
        <v>1222</v>
      </c>
      <c r="D361" s="28" t="s">
        <v>1114</v>
      </c>
      <c r="E361" s="28" t="s">
        <v>1249</v>
      </c>
      <c r="F361" s="28">
        <v>1988</v>
      </c>
      <c r="G361" s="28" t="s">
        <v>610</v>
      </c>
      <c r="H361" s="28">
        <v>51</v>
      </c>
      <c r="I361" s="28">
        <v>22</v>
      </c>
    </row>
    <row r="362" spans="2:9" x14ac:dyDescent="0.25">
      <c r="B362" s="28">
        <v>357</v>
      </c>
      <c r="C362" s="28" t="s">
        <v>1222</v>
      </c>
      <c r="D362" s="28" t="s">
        <v>985</v>
      </c>
      <c r="E362" s="28" t="s">
        <v>1250</v>
      </c>
      <c r="F362" s="28">
        <v>1992</v>
      </c>
      <c r="G362" s="28" t="s">
        <v>610</v>
      </c>
      <c r="H362" s="28">
        <v>51</v>
      </c>
      <c r="I362" s="28">
        <v>6</v>
      </c>
    </row>
    <row r="363" spans="2:9" x14ac:dyDescent="0.25">
      <c r="B363" s="28">
        <v>358</v>
      </c>
      <c r="C363" s="28" t="s">
        <v>1222</v>
      </c>
      <c r="D363" s="28" t="s">
        <v>985</v>
      </c>
      <c r="E363" s="28" t="s">
        <v>1251</v>
      </c>
      <c r="F363" s="28">
        <v>1994</v>
      </c>
      <c r="G363" s="28" t="s">
        <v>610</v>
      </c>
      <c r="H363" s="28">
        <v>51</v>
      </c>
      <c r="I363" s="28">
        <v>26</v>
      </c>
    </row>
    <row r="364" spans="2:9" x14ac:dyDescent="0.25">
      <c r="B364" s="28">
        <v>359</v>
      </c>
      <c r="C364" s="28" t="s">
        <v>1222</v>
      </c>
      <c r="D364" s="28" t="s">
        <v>1230</v>
      </c>
      <c r="E364" s="28" t="s">
        <v>1252</v>
      </c>
      <c r="F364" s="28">
        <v>1995</v>
      </c>
      <c r="G364" s="28" t="s">
        <v>610</v>
      </c>
      <c r="H364" s="28">
        <v>51</v>
      </c>
      <c r="I364" s="28">
        <v>40</v>
      </c>
    </row>
    <row r="365" spans="2:9" x14ac:dyDescent="0.25">
      <c r="B365" s="28">
        <v>360</v>
      </c>
      <c r="C365" s="28" t="s">
        <v>1222</v>
      </c>
      <c r="D365" s="28" t="s">
        <v>987</v>
      </c>
      <c r="E365" s="28" t="s">
        <v>1173</v>
      </c>
      <c r="F365" s="28">
        <v>1981</v>
      </c>
      <c r="G365" s="28" t="s">
        <v>610</v>
      </c>
      <c r="H365" s="28">
        <v>51</v>
      </c>
      <c r="I365" s="28">
        <v>35</v>
      </c>
    </row>
    <row r="366" spans="2:9" x14ac:dyDescent="0.25">
      <c r="B366" s="28">
        <v>361</v>
      </c>
      <c r="C366" s="28" t="s">
        <v>1222</v>
      </c>
      <c r="D366" s="28" t="s">
        <v>988</v>
      </c>
      <c r="E366" s="28" t="s">
        <v>1203</v>
      </c>
      <c r="F366" s="28">
        <v>1981</v>
      </c>
      <c r="G366" s="28" t="s">
        <v>610</v>
      </c>
      <c r="H366" s="28">
        <v>51</v>
      </c>
      <c r="I366" s="28">
        <v>63</v>
      </c>
    </row>
    <row r="367" spans="2:9" x14ac:dyDescent="0.25">
      <c r="B367" s="28">
        <v>362</v>
      </c>
      <c r="C367" s="28" t="s">
        <v>1222</v>
      </c>
      <c r="D367" s="28" t="s">
        <v>987</v>
      </c>
      <c r="E367" s="28" t="s">
        <v>1253</v>
      </c>
      <c r="F367" s="28">
        <v>1986</v>
      </c>
      <c r="G367" s="28" t="s">
        <v>610</v>
      </c>
      <c r="H367" s="28">
        <v>51</v>
      </c>
      <c r="I367" s="28">
        <v>62</v>
      </c>
    </row>
    <row r="368" spans="2:9" x14ac:dyDescent="0.25">
      <c r="B368" s="28">
        <v>363</v>
      </c>
      <c r="C368" s="28" t="s">
        <v>1222</v>
      </c>
      <c r="D368" s="28" t="s">
        <v>1254</v>
      </c>
      <c r="E368" s="28" t="s">
        <v>1255</v>
      </c>
      <c r="F368" s="28">
        <v>1985</v>
      </c>
      <c r="G368" s="28" t="s">
        <v>610</v>
      </c>
      <c r="H368" s="28">
        <v>51</v>
      </c>
      <c r="I368" s="28">
        <v>45</v>
      </c>
    </row>
    <row r="369" spans="2:9" x14ac:dyDescent="0.25">
      <c r="B369" s="28">
        <v>364</v>
      </c>
      <c r="C369" s="28" t="s">
        <v>1222</v>
      </c>
      <c r="D369" s="28" t="s">
        <v>1256</v>
      </c>
      <c r="E369" s="28" t="s">
        <v>1233</v>
      </c>
      <c r="F369" s="28">
        <v>1985</v>
      </c>
      <c r="G369" s="28" t="s">
        <v>610</v>
      </c>
      <c r="H369" s="28">
        <v>51</v>
      </c>
      <c r="I369" s="28">
        <v>80</v>
      </c>
    </row>
    <row r="370" spans="2:9" x14ac:dyDescent="0.25">
      <c r="B370" s="28">
        <v>365</v>
      </c>
      <c r="C370" s="28" t="s">
        <v>1222</v>
      </c>
      <c r="D370" s="28" t="s">
        <v>957</v>
      </c>
      <c r="E370" s="28" t="s">
        <v>1257</v>
      </c>
      <c r="F370" s="28">
        <v>1986</v>
      </c>
      <c r="G370" s="28" t="s">
        <v>609</v>
      </c>
      <c r="H370" s="28">
        <v>27</v>
      </c>
      <c r="I370" s="28">
        <v>20</v>
      </c>
    </row>
    <row r="371" spans="2:9" x14ac:dyDescent="0.25">
      <c r="B371" s="28">
        <v>366</v>
      </c>
      <c r="C371" s="28" t="s">
        <v>1222</v>
      </c>
      <c r="D371" s="28" t="s">
        <v>995</v>
      </c>
      <c r="E371" s="28" t="s">
        <v>1258</v>
      </c>
      <c r="F371" s="28">
        <v>1981</v>
      </c>
      <c r="G371" s="28" t="s">
        <v>609</v>
      </c>
      <c r="H371" s="28">
        <v>27</v>
      </c>
      <c r="I371" s="28">
        <v>15</v>
      </c>
    </row>
    <row r="372" spans="2:9" x14ac:dyDescent="0.25">
      <c r="B372" s="28">
        <v>367</v>
      </c>
      <c r="C372" s="28" t="s">
        <v>1222</v>
      </c>
      <c r="D372" s="28" t="s">
        <v>959</v>
      </c>
      <c r="E372" s="28" t="s">
        <v>1259</v>
      </c>
      <c r="F372" s="28">
        <v>1986</v>
      </c>
      <c r="G372" s="28" t="s">
        <v>610</v>
      </c>
      <c r="H372" s="28">
        <v>27</v>
      </c>
      <c r="I372" s="28">
        <v>6</v>
      </c>
    </row>
    <row r="373" spans="2:9" x14ac:dyDescent="0.25">
      <c r="B373" s="28">
        <v>368</v>
      </c>
      <c r="C373" s="28" t="s">
        <v>1222</v>
      </c>
      <c r="D373" s="28" t="s">
        <v>961</v>
      </c>
      <c r="E373" s="28" t="s">
        <v>1260</v>
      </c>
      <c r="F373" s="28">
        <v>2021</v>
      </c>
      <c r="G373" s="28" t="s">
        <v>610</v>
      </c>
      <c r="H373" s="28">
        <v>27</v>
      </c>
      <c r="I373" s="28">
        <v>41</v>
      </c>
    </row>
    <row r="374" spans="2:9" x14ac:dyDescent="0.25">
      <c r="B374" s="28">
        <v>369</v>
      </c>
      <c r="C374" s="28" t="s">
        <v>1222</v>
      </c>
      <c r="D374" s="28" t="s">
        <v>890</v>
      </c>
      <c r="E374" s="28" t="s">
        <v>1261</v>
      </c>
      <c r="F374" s="28">
        <v>1986</v>
      </c>
      <c r="G374" s="28" t="s">
        <v>610</v>
      </c>
      <c r="H374" s="28">
        <v>27</v>
      </c>
      <c r="I374" s="28">
        <v>15</v>
      </c>
    </row>
    <row r="375" spans="2:9" x14ac:dyDescent="0.25">
      <c r="B375" s="28">
        <v>370</v>
      </c>
      <c r="C375" s="28" t="s">
        <v>1222</v>
      </c>
      <c r="D375" s="28" t="s">
        <v>890</v>
      </c>
      <c r="E375" s="28" t="s">
        <v>1262</v>
      </c>
      <c r="F375" s="28">
        <v>1986</v>
      </c>
      <c r="G375" s="28" t="s">
        <v>610</v>
      </c>
      <c r="H375" s="28">
        <v>27</v>
      </c>
      <c r="I375" s="28">
        <v>12</v>
      </c>
    </row>
    <row r="376" spans="2:9" x14ac:dyDescent="0.25">
      <c r="B376" s="28">
        <v>371</v>
      </c>
      <c r="C376" s="28" t="s">
        <v>1222</v>
      </c>
      <c r="D376" s="28" t="s">
        <v>892</v>
      </c>
      <c r="E376" s="28" t="s">
        <v>1263</v>
      </c>
      <c r="F376" s="28">
        <v>1986</v>
      </c>
      <c r="G376" s="28" t="s">
        <v>610</v>
      </c>
      <c r="H376" s="28">
        <v>27</v>
      </c>
      <c r="I376" s="28">
        <v>26</v>
      </c>
    </row>
    <row r="377" spans="2:9" x14ac:dyDescent="0.25">
      <c r="B377" s="28">
        <v>372</v>
      </c>
      <c r="C377" s="28" t="s">
        <v>1222</v>
      </c>
      <c r="D377" s="28" t="s">
        <v>1264</v>
      </c>
      <c r="E377" s="28" t="s">
        <v>1265</v>
      </c>
      <c r="F377" s="28">
        <v>1986</v>
      </c>
      <c r="G377" s="28" t="s">
        <v>610</v>
      </c>
      <c r="H377" s="28">
        <v>27</v>
      </c>
      <c r="I377" s="28">
        <v>6</v>
      </c>
    </row>
    <row r="378" spans="2:9" x14ac:dyDescent="0.25">
      <c r="B378" s="28">
        <v>373</v>
      </c>
      <c r="C378" s="28" t="s">
        <v>1222</v>
      </c>
      <c r="D378" s="28" t="s">
        <v>953</v>
      </c>
      <c r="E378" s="28" t="s">
        <v>1266</v>
      </c>
      <c r="F378" s="28">
        <v>1986</v>
      </c>
      <c r="G378" s="28" t="s">
        <v>610</v>
      </c>
      <c r="H378" s="28">
        <v>27</v>
      </c>
      <c r="I378" s="28">
        <v>24</v>
      </c>
    </row>
    <row r="379" spans="2:9" x14ac:dyDescent="0.25">
      <c r="B379" s="28">
        <v>374</v>
      </c>
      <c r="C379" s="28" t="s">
        <v>1222</v>
      </c>
      <c r="D379" s="28" t="s">
        <v>954</v>
      </c>
      <c r="E379" s="28" t="s">
        <v>1267</v>
      </c>
      <c r="F379" s="28">
        <v>1986</v>
      </c>
      <c r="G379" s="28" t="s">
        <v>610</v>
      </c>
      <c r="H379" s="28">
        <v>27</v>
      </c>
      <c r="I379" s="28">
        <v>13</v>
      </c>
    </row>
    <row r="380" spans="2:9" x14ac:dyDescent="0.25">
      <c r="B380" s="28">
        <v>375</v>
      </c>
      <c r="C380" s="28" t="s">
        <v>1222</v>
      </c>
      <c r="D380" s="28" t="s">
        <v>1225</v>
      </c>
      <c r="E380" s="28" t="s">
        <v>1268</v>
      </c>
      <c r="F380" s="28">
        <v>1986</v>
      </c>
      <c r="G380" s="28" t="s">
        <v>610</v>
      </c>
      <c r="H380" s="28">
        <v>27</v>
      </c>
      <c r="I380" s="28">
        <v>25</v>
      </c>
    </row>
    <row r="381" spans="2:9" x14ac:dyDescent="0.25">
      <c r="B381" s="28">
        <v>376</v>
      </c>
      <c r="C381" s="28" t="s">
        <v>1222</v>
      </c>
      <c r="D381" s="28" t="s">
        <v>1227</v>
      </c>
      <c r="E381" s="28" t="s">
        <v>1269</v>
      </c>
      <c r="F381" s="28">
        <v>1986</v>
      </c>
      <c r="G381" s="28" t="s">
        <v>610</v>
      </c>
      <c r="H381" s="28">
        <v>27</v>
      </c>
      <c r="I381" s="28">
        <v>15</v>
      </c>
    </row>
    <row r="382" spans="2:9" x14ac:dyDescent="0.25">
      <c r="B382" s="28">
        <v>377</v>
      </c>
      <c r="C382" s="28" t="s">
        <v>1222</v>
      </c>
      <c r="D382" s="28" t="s">
        <v>955</v>
      </c>
      <c r="E382" s="28" t="s">
        <v>1270</v>
      </c>
      <c r="F382" s="28">
        <v>1986</v>
      </c>
      <c r="G382" s="28" t="s">
        <v>610</v>
      </c>
      <c r="H382" s="28">
        <v>27</v>
      </c>
      <c r="I382" s="28">
        <v>12</v>
      </c>
    </row>
    <row r="383" spans="2:9" x14ac:dyDescent="0.25">
      <c r="B383" s="28">
        <v>378</v>
      </c>
      <c r="C383" s="28" t="s">
        <v>1222</v>
      </c>
      <c r="D383" s="28" t="s">
        <v>955</v>
      </c>
      <c r="E383" s="28" t="s">
        <v>1271</v>
      </c>
      <c r="F383" s="28">
        <v>1986</v>
      </c>
      <c r="G383" s="28" t="s">
        <v>610</v>
      </c>
      <c r="H383" s="28">
        <v>27</v>
      </c>
      <c r="I383" s="28">
        <v>20</v>
      </c>
    </row>
    <row r="384" spans="2:9" x14ac:dyDescent="0.25">
      <c r="B384" s="28">
        <v>379</v>
      </c>
      <c r="C384" s="28" t="s">
        <v>1222</v>
      </c>
      <c r="D384" s="28" t="s">
        <v>1237</v>
      </c>
      <c r="E384" s="28" t="s">
        <v>1243</v>
      </c>
      <c r="F384" s="28">
        <v>1978</v>
      </c>
      <c r="G384" s="28" t="s">
        <v>610</v>
      </c>
      <c r="H384" s="28">
        <v>27</v>
      </c>
      <c r="I384" s="28">
        <v>29</v>
      </c>
    </row>
    <row r="385" spans="2:9" x14ac:dyDescent="0.25">
      <c r="B385" s="28">
        <v>380</v>
      </c>
      <c r="C385" s="28" t="s">
        <v>1222</v>
      </c>
      <c r="D385" s="28" t="s">
        <v>1239</v>
      </c>
      <c r="E385" s="28" t="s">
        <v>1244</v>
      </c>
      <c r="F385" s="28">
        <v>1978</v>
      </c>
      <c r="G385" s="28" t="s">
        <v>610</v>
      </c>
      <c r="H385" s="28">
        <v>27</v>
      </c>
      <c r="I385" s="28">
        <v>5</v>
      </c>
    </row>
    <row r="386" spans="2:9" x14ac:dyDescent="0.25">
      <c r="B386" s="28">
        <v>381</v>
      </c>
      <c r="C386" s="28" t="s">
        <v>1222</v>
      </c>
      <c r="D386" s="28" t="s">
        <v>960</v>
      </c>
      <c r="E386" s="28" t="s">
        <v>1272</v>
      </c>
      <c r="F386" s="28">
        <v>1975</v>
      </c>
      <c r="G386" s="28" t="s">
        <v>610</v>
      </c>
      <c r="H386" s="28">
        <v>27</v>
      </c>
      <c r="I386" s="28">
        <v>35</v>
      </c>
    </row>
    <row r="387" spans="2:9" x14ac:dyDescent="0.25">
      <c r="B387" s="28">
        <v>382</v>
      </c>
      <c r="C387" s="28" t="s">
        <v>1273</v>
      </c>
      <c r="D387" s="28" t="s">
        <v>1274</v>
      </c>
      <c r="E387" s="28" t="s">
        <v>914</v>
      </c>
      <c r="F387" s="28">
        <v>1991</v>
      </c>
      <c r="G387" s="28" t="s">
        <v>610</v>
      </c>
      <c r="H387" s="28">
        <v>100</v>
      </c>
      <c r="I387" s="28">
        <v>52</v>
      </c>
    </row>
    <row r="388" spans="2:9" x14ac:dyDescent="0.25">
      <c r="B388" s="28">
        <v>383</v>
      </c>
      <c r="C388" s="28" t="s">
        <v>1273</v>
      </c>
      <c r="D388" s="28" t="s">
        <v>890</v>
      </c>
      <c r="E388" s="28" t="s">
        <v>1171</v>
      </c>
      <c r="F388" s="28">
        <v>1978</v>
      </c>
      <c r="G388" s="28" t="s">
        <v>609</v>
      </c>
      <c r="H388" s="28">
        <v>100</v>
      </c>
      <c r="I388" s="28">
        <v>73</v>
      </c>
    </row>
    <row r="389" spans="2:9" x14ac:dyDescent="0.25">
      <c r="B389" s="28">
        <v>384</v>
      </c>
      <c r="C389" s="28" t="s">
        <v>1273</v>
      </c>
      <c r="D389" s="28" t="s">
        <v>892</v>
      </c>
      <c r="E389" s="28" t="s">
        <v>1211</v>
      </c>
      <c r="F389" s="28">
        <v>1978</v>
      </c>
      <c r="G389" s="28" t="s">
        <v>609</v>
      </c>
      <c r="H389" s="28">
        <v>100</v>
      </c>
      <c r="I389" s="28">
        <v>53</v>
      </c>
    </row>
    <row r="390" spans="2:9" x14ac:dyDescent="0.25">
      <c r="B390" s="28">
        <v>385</v>
      </c>
      <c r="C390" s="28" t="s">
        <v>1273</v>
      </c>
      <c r="D390" s="28" t="s">
        <v>957</v>
      </c>
      <c r="E390" s="28" t="s">
        <v>1275</v>
      </c>
      <c r="F390" s="28">
        <v>1977</v>
      </c>
      <c r="G390" s="28" t="s">
        <v>609</v>
      </c>
      <c r="H390" s="28">
        <v>100</v>
      </c>
      <c r="I390" s="28">
        <v>48</v>
      </c>
    </row>
    <row r="391" spans="2:9" x14ac:dyDescent="0.25">
      <c r="B391" s="28">
        <v>386</v>
      </c>
      <c r="C391" s="28" t="s">
        <v>1273</v>
      </c>
      <c r="D391" s="28" t="s">
        <v>957</v>
      </c>
      <c r="E391" s="28" t="s">
        <v>1172</v>
      </c>
      <c r="F391" s="28">
        <v>1980</v>
      </c>
      <c r="G391" s="28" t="s">
        <v>609</v>
      </c>
      <c r="H391" s="28">
        <v>100</v>
      </c>
      <c r="I391" s="28">
        <v>52</v>
      </c>
    </row>
    <row r="392" spans="2:9" x14ac:dyDescent="0.25">
      <c r="B392" s="28">
        <v>387</v>
      </c>
      <c r="C392" s="28" t="s">
        <v>1273</v>
      </c>
      <c r="D392" s="28" t="s">
        <v>890</v>
      </c>
      <c r="E392" s="28" t="s">
        <v>1226</v>
      </c>
      <c r="F392" s="28">
        <v>1991</v>
      </c>
      <c r="G392" s="28" t="s">
        <v>609</v>
      </c>
      <c r="H392" s="28">
        <v>100</v>
      </c>
      <c r="I392" s="28">
        <v>72</v>
      </c>
    </row>
    <row r="393" spans="2:9" x14ac:dyDescent="0.25">
      <c r="B393" s="28">
        <v>388</v>
      </c>
      <c r="C393" s="28" t="s">
        <v>1273</v>
      </c>
      <c r="D393" s="28" t="s">
        <v>1227</v>
      </c>
      <c r="E393" s="28" t="s">
        <v>1228</v>
      </c>
      <c r="F393" s="28">
        <v>1982</v>
      </c>
      <c r="G393" s="28" t="s">
        <v>609</v>
      </c>
      <c r="H393" s="28">
        <v>69</v>
      </c>
      <c r="I393" s="28">
        <v>15</v>
      </c>
    </row>
    <row r="394" spans="2:9" x14ac:dyDescent="0.25">
      <c r="B394" s="28">
        <v>389</v>
      </c>
      <c r="C394" s="28" t="s">
        <v>1273</v>
      </c>
      <c r="D394" s="28" t="s">
        <v>955</v>
      </c>
      <c r="E394" s="28" t="s">
        <v>1153</v>
      </c>
      <c r="F394" s="28">
        <v>1982</v>
      </c>
      <c r="G394" s="28" t="s">
        <v>610</v>
      </c>
      <c r="H394" s="28">
        <v>69</v>
      </c>
      <c r="I394" s="28">
        <v>57</v>
      </c>
    </row>
    <row r="395" spans="2:9" x14ac:dyDescent="0.25">
      <c r="B395" s="28">
        <v>390</v>
      </c>
      <c r="C395" s="28" t="s">
        <v>1273</v>
      </c>
      <c r="D395" s="28" t="s">
        <v>892</v>
      </c>
      <c r="E395" s="28" t="s">
        <v>1276</v>
      </c>
      <c r="F395" s="28">
        <v>1977</v>
      </c>
      <c r="G395" s="28" t="s">
        <v>609</v>
      </c>
      <c r="H395" s="28">
        <v>51</v>
      </c>
      <c r="I395" s="28">
        <v>16</v>
      </c>
    </row>
    <row r="396" spans="2:9" x14ac:dyDescent="0.25">
      <c r="B396" s="28">
        <v>391</v>
      </c>
      <c r="C396" s="28" t="s">
        <v>1273</v>
      </c>
      <c r="D396" s="28" t="s">
        <v>953</v>
      </c>
      <c r="E396" s="28" t="s">
        <v>1277</v>
      </c>
      <c r="F396" s="28">
        <v>1979</v>
      </c>
      <c r="G396" s="28" t="s">
        <v>609</v>
      </c>
      <c r="H396" s="28">
        <v>51</v>
      </c>
      <c r="I396" s="28">
        <v>74</v>
      </c>
    </row>
    <row r="397" spans="2:9" x14ac:dyDescent="0.25">
      <c r="B397" s="28">
        <v>392</v>
      </c>
      <c r="C397" s="28" t="s">
        <v>1273</v>
      </c>
      <c r="D397" s="28" t="s">
        <v>953</v>
      </c>
      <c r="E397" s="28" t="s">
        <v>1223</v>
      </c>
      <c r="F397" s="28">
        <v>1980</v>
      </c>
      <c r="G397" s="28" t="s">
        <v>609</v>
      </c>
      <c r="H397" s="28">
        <v>51</v>
      </c>
      <c r="I397" s="28">
        <v>6</v>
      </c>
    </row>
    <row r="398" spans="2:9" x14ac:dyDescent="0.25">
      <c r="B398" s="28">
        <v>393</v>
      </c>
      <c r="C398" s="28" t="s">
        <v>1273</v>
      </c>
      <c r="D398" s="28" t="s">
        <v>954</v>
      </c>
      <c r="E398" s="28" t="s">
        <v>1278</v>
      </c>
      <c r="F398" s="28">
        <v>1991</v>
      </c>
      <c r="G398" s="28" t="s">
        <v>609</v>
      </c>
      <c r="H398" s="28">
        <v>51</v>
      </c>
      <c r="I398" s="28">
        <v>25</v>
      </c>
    </row>
    <row r="399" spans="2:9" x14ac:dyDescent="0.25">
      <c r="B399" s="28">
        <v>394</v>
      </c>
      <c r="C399" s="28" t="s">
        <v>1273</v>
      </c>
      <c r="D399" s="28" t="s">
        <v>954</v>
      </c>
      <c r="E399" s="28" t="s">
        <v>1224</v>
      </c>
      <c r="F399" s="28">
        <v>1981</v>
      </c>
      <c r="G399" s="28" t="s">
        <v>609</v>
      </c>
      <c r="H399" s="28">
        <v>51</v>
      </c>
      <c r="I399" s="28">
        <v>50</v>
      </c>
    </row>
    <row r="400" spans="2:9" x14ac:dyDescent="0.25">
      <c r="B400" s="28">
        <v>395</v>
      </c>
      <c r="C400" s="28" t="s">
        <v>1273</v>
      </c>
      <c r="D400" s="28" t="s">
        <v>1274</v>
      </c>
      <c r="E400" s="28" t="s">
        <v>1152</v>
      </c>
      <c r="F400" s="28">
        <v>1980</v>
      </c>
      <c r="G400" s="28" t="s">
        <v>610</v>
      </c>
      <c r="H400" s="28">
        <v>51</v>
      </c>
      <c r="I400" s="28">
        <v>62</v>
      </c>
    </row>
    <row r="401" spans="2:9" x14ac:dyDescent="0.25">
      <c r="B401" s="28">
        <v>396</v>
      </c>
      <c r="C401" s="28" t="s">
        <v>1273</v>
      </c>
      <c r="D401" s="28" t="s">
        <v>908</v>
      </c>
      <c r="E401" s="28" t="s">
        <v>1279</v>
      </c>
      <c r="F401" s="28">
        <v>1978</v>
      </c>
      <c r="G401" s="28" t="s">
        <v>610</v>
      </c>
      <c r="H401" s="28">
        <v>51</v>
      </c>
      <c r="I401" s="28">
        <v>62</v>
      </c>
    </row>
    <row r="402" spans="2:9" x14ac:dyDescent="0.25">
      <c r="B402" s="28">
        <v>397</v>
      </c>
      <c r="C402" s="28" t="s">
        <v>1273</v>
      </c>
      <c r="D402" s="28" t="s">
        <v>1227</v>
      </c>
      <c r="E402" s="28" t="s">
        <v>1280</v>
      </c>
      <c r="F402" s="28">
        <v>1990</v>
      </c>
      <c r="G402" s="28" t="s">
        <v>610</v>
      </c>
      <c r="H402" s="28">
        <v>51</v>
      </c>
      <c r="I402" s="28">
        <v>24</v>
      </c>
    </row>
    <row r="403" spans="2:9" x14ac:dyDescent="0.25">
      <c r="B403" s="28">
        <v>398</v>
      </c>
      <c r="C403" s="28" t="s">
        <v>1273</v>
      </c>
      <c r="D403" s="28" t="s">
        <v>958</v>
      </c>
      <c r="E403" s="28" t="s">
        <v>1281</v>
      </c>
      <c r="F403" s="28">
        <v>1997</v>
      </c>
      <c r="G403" s="28" t="s">
        <v>610</v>
      </c>
      <c r="H403" s="28">
        <v>51</v>
      </c>
      <c r="I403" s="28">
        <v>52</v>
      </c>
    </row>
    <row r="404" spans="2:9" x14ac:dyDescent="0.25">
      <c r="B404" s="28">
        <v>399</v>
      </c>
      <c r="C404" s="28" t="s">
        <v>1273</v>
      </c>
      <c r="D404" s="28" t="s">
        <v>958</v>
      </c>
      <c r="E404" s="28" t="s">
        <v>1282</v>
      </c>
      <c r="F404" s="28">
        <v>1982</v>
      </c>
      <c r="G404" s="28" t="s">
        <v>610</v>
      </c>
      <c r="H404" s="28">
        <v>51</v>
      </c>
      <c r="I404" s="28">
        <v>25</v>
      </c>
    </row>
    <row r="405" spans="2:9" x14ac:dyDescent="0.25">
      <c r="B405" s="28">
        <v>400</v>
      </c>
      <c r="C405" s="28" t="s">
        <v>1273</v>
      </c>
      <c r="D405" s="28" t="s">
        <v>908</v>
      </c>
      <c r="E405" s="28" t="s">
        <v>1283</v>
      </c>
      <c r="F405" s="28">
        <v>1977</v>
      </c>
      <c r="G405" s="28" t="s">
        <v>610</v>
      </c>
      <c r="H405" s="28">
        <v>32</v>
      </c>
      <c r="I405" s="28">
        <v>29</v>
      </c>
    </row>
    <row r="406" spans="2:9" x14ac:dyDescent="0.25">
      <c r="B406" s="28">
        <v>401</v>
      </c>
      <c r="C406" s="28" t="s">
        <v>1273</v>
      </c>
      <c r="D406" s="28" t="s">
        <v>954</v>
      </c>
      <c r="E406" s="28" t="s">
        <v>1284</v>
      </c>
      <c r="F406" s="28">
        <v>1988</v>
      </c>
      <c r="G406" s="28" t="s">
        <v>609</v>
      </c>
      <c r="H406" s="28">
        <v>21</v>
      </c>
      <c r="I406" s="28">
        <v>60</v>
      </c>
    </row>
    <row r="407" spans="2:9" x14ac:dyDescent="0.25">
      <c r="B407" s="28">
        <v>402</v>
      </c>
      <c r="C407" s="28" t="s">
        <v>1273</v>
      </c>
      <c r="D407" s="28" t="s">
        <v>1225</v>
      </c>
      <c r="E407" s="28" t="s">
        <v>1285</v>
      </c>
      <c r="F407" s="28">
        <v>1988</v>
      </c>
      <c r="G407" s="28" t="s">
        <v>609</v>
      </c>
      <c r="H407" s="28">
        <v>21</v>
      </c>
      <c r="I407" s="28">
        <v>48</v>
      </c>
    </row>
    <row r="408" spans="2:9" x14ac:dyDescent="0.25">
      <c r="B408" s="28">
        <v>403</v>
      </c>
      <c r="C408" s="28" t="s">
        <v>1273</v>
      </c>
      <c r="D408" s="28" t="s">
        <v>1225</v>
      </c>
      <c r="E408" s="28" t="s">
        <v>1286</v>
      </c>
      <c r="F408" s="28">
        <v>1988</v>
      </c>
      <c r="G408" s="28" t="s">
        <v>610</v>
      </c>
      <c r="H408" s="28">
        <v>21</v>
      </c>
      <c r="I408" s="28">
        <v>70</v>
      </c>
    </row>
    <row r="409" spans="2:9" x14ac:dyDescent="0.25">
      <c r="B409" s="28">
        <v>404</v>
      </c>
      <c r="C409" s="28" t="s">
        <v>1287</v>
      </c>
      <c r="D409" s="28" t="s">
        <v>1227</v>
      </c>
      <c r="E409" s="28" t="s">
        <v>1224</v>
      </c>
      <c r="F409" s="28">
        <v>1982</v>
      </c>
      <c r="G409" s="28" t="s">
        <v>609</v>
      </c>
      <c r="H409" s="28">
        <v>359</v>
      </c>
      <c r="I409" s="28">
        <v>15</v>
      </c>
    </row>
    <row r="410" spans="2:9" x14ac:dyDescent="0.25">
      <c r="B410" s="28">
        <v>405</v>
      </c>
      <c r="C410" s="28" t="s">
        <v>1287</v>
      </c>
      <c r="D410" s="28" t="s">
        <v>1225</v>
      </c>
      <c r="E410" s="28" t="s">
        <v>1223</v>
      </c>
      <c r="F410" s="28">
        <v>1982</v>
      </c>
      <c r="G410" s="28" t="s">
        <v>609</v>
      </c>
      <c r="H410" s="28">
        <v>359</v>
      </c>
      <c r="I410" s="28">
        <v>68</v>
      </c>
    </row>
    <row r="411" spans="2:9" x14ac:dyDescent="0.25">
      <c r="B411" s="28">
        <v>406</v>
      </c>
      <c r="C411" s="28" t="s">
        <v>1287</v>
      </c>
      <c r="D411" s="28" t="s">
        <v>954</v>
      </c>
      <c r="E411" s="28" t="s">
        <v>1172</v>
      </c>
      <c r="F411" s="28">
        <v>1982</v>
      </c>
      <c r="G411" s="28" t="s">
        <v>609</v>
      </c>
      <c r="H411" s="28">
        <v>359</v>
      </c>
      <c r="I411" s="28">
        <v>40.5</v>
      </c>
    </row>
    <row r="412" spans="2:9" x14ac:dyDescent="0.25">
      <c r="B412" s="28">
        <v>407</v>
      </c>
      <c r="C412" s="28" t="s">
        <v>1287</v>
      </c>
      <c r="D412" s="28" t="s">
        <v>1227</v>
      </c>
      <c r="E412" s="28" t="s">
        <v>1228</v>
      </c>
      <c r="F412" s="28">
        <v>1982</v>
      </c>
      <c r="G412" s="28" t="s">
        <v>609</v>
      </c>
      <c r="H412" s="28">
        <v>359</v>
      </c>
      <c r="I412" s="28">
        <v>52</v>
      </c>
    </row>
    <row r="413" spans="2:9" x14ac:dyDescent="0.25">
      <c r="B413" s="28">
        <v>408</v>
      </c>
      <c r="C413" s="28" t="s">
        <v>1287</v>
      </c>
      <c r="D413" s="28" t="s">
        <v>1288</v>
      </c>
      <c r="E413" s="28" t="s">
        <v>1226</v>
      </c>
      <c r="F413" s="28">
        <v>2019</v>
      </c>
      <c r="G413" s="28" t="s">
        <v>610</v>
      </c>
      <c r="H413" s="28">
        <v>359</v>
      </c>
      <c r="I413" s="28">
        <v>36</v>
      </c>
    </row>
    <row r="414" spans="2:9" x14ac:dyDescent="0.25">
      <c r="B414" s="28">
        <v>409</v>
      </c>
      <c r="C414" s="28" t="s">
        <v>1287</v>
      </c>
      <c r="D414" s="28" t="s">
        <v>955</v>
      </c>
      <c r="E414" s="28" t="s">
        <v>1112</v>
      </c>
      <c r="F414" s="28">
        <v>1983</v>
      </c>
      <c r="G414" s="28" t="s">
        <v>610</v>
      </c>
      <c r="H414" s="28">
        <v>207</v>
      </c>
      <c r="I414" s="28">
        <v>185.6</v>
      </c>
    </row>
    <row r="415" spans="2:9" x14ac:dyDescent="0.25">
      <c r="B415" s="28">
        <v>410</v>
      </c>
      <c r="C415" s="28" t="s">
        <v>1287</v>
      </c>
      <c r="D415" s="28" t="s">
        <v>1114</v>
      </c>
      <c r="E415" s="28" t="s">
        <v>1178</v>
      </c>
      <c r="F415" s="28">
        <v>2020</v>
      </c>
      <c r="G415" s="28" t="s">
        <v>610</v>
      </c>
      <c r="H415" s="28">
        <v>207</v>
      </c>
      <c r="I415" s="28">
        <v>26.5</v>
      </c>
    </row>
    <row r="416" spans="2:9" x14ac:dyDescent="0.25">
      <c r="B416" s="28">
        <v>411</v>
      </c>
      <c r="C416" s="28" t="s">
        <v>1287</v>
      </c>
      <c r="D416" s="28" t="s">
        <v>985</v>
      </c>
      <c r="E416" s="28" t="s">
        <v>1179</v>
      </c>
      <c r="F416" s="28">
        <v>1984</v>
      </c>
      <c r="G416" s="28" t="s">
        <v>610</v>
      </c>
      <c r="H416" s="28">
        <v>207</v>
      </c>
      <c r="I416" s="28">
        <v>73</v>
      </c>
    </row>
    <row r="417" spans="2:9" x14ac:dyDescent="0.25">
      <c r="B417" s="28">
        <v>412</v>
      </c>
      <c r="C417" s="28" t="s">
        <v>1287</v>
      </c>
      <c r="D417" s="28" t="s">
        <v>986</v>
      </c>
      <c r="E417" s="28" t="s">
        <v>1180</v>
      </c>
      <c r="F417" s="28">
        <v>1984</v>
      </c>
      <c r="G417" s="28" t="s">
        <v>610</v>
      </c>
      <c r="H417" s="28">
        <v>207</v>
      </c>
      <c r="I417" s="28">
        <v>60</v>
      </c>
    </row>
    <row r="418" spans="2:9" x14ac:dyDescent="0.25">
      <c r="B418" s="28">
        <v>413</v>
      </c>
      <c r="C418" s="28" t="s">
        <v>1287</v>
      </c>
      <c r="D418" s="28" t="s">
        <v>959</v>
      </c>
      <c r="E418" s="28" t="s">
        <v>1289</v>
      </c>
      <c r="F418" s="28">
        <v>1984</v>
      </c>
      <c r="G418" s="28" t="s">
        <v>610</v>
      </c>
      <c r="H418" s="28">
        <v>207</v>
      </c>
      <c r="I418" s="28">
        <v>18</v>
      </c>
    </row>
    <row r="419" spans="2:9" x14ac:dyDescent="0.25">
      <c r="B419" s="28">
        <v>414</v>
      </c>
      <c r="C419" s="28" t="s">
        <v>1287</v>
      </c>
      <c r="D419" s="28" t="s">
        <v>1290</v>
      </c>
      <c r="E419" s="28" t="s">
        <v>1132</v>
      </c>
      <c r="F419" s="28">
        <v>1987</v>
      </c>
      <c r="G419" s="28" t="s">
        <v>610</v>
      </c>
      <c r="H419" s="28">
        <v>207</v>
      </c>
      <c r="I419" s="28">
        <v>55</v>
      </c>
    </row>
    <row r="420" spans="2:9" x14ac:dyDescent="0.25">
      <c r="B420" s="28">
        <v>415</v>
      </c>
      <c r="C420" s="28" t="s">
        <v>1287</v>
      </c>
      <c r="D420" s="28" t="s">
        <v>1133</v>
      </c>
      <c r="E420" s="28" t="s">
        <v>1181</v>
      </c>
      <c r="F420" s="28">
        <v>1987</v>
      </c>
      <c r="G420" s="28" t="s">
        <v>610</v>
      </c>
      <c r="H420" s="28">
        <v>207</v>
      </c>
      <c r="I420" s="28">
        <v>75</v>
      </c>
    </row>
    <row r="421" spans="2:9" x14ac:dyDescent="0.25">
      <c r="B421" s="28">
        <v>416</v>
      </c>
      <c r="C421" s="28" t="s">
        <v>1287</v>
      </c>
      <c r="D421" s="28" t="s">
        <v>1008</v>
      </c>
      <c r="E421" s="28" t="s">
        <v>1177</v>
      </c>
      <c r="F421" s="28">
        <v>1984</v>
      </c>
      <c r="G421" s="28" t="s">
        <v>610</v>
      </c>
      <c r="H421" s="28">
        <v>207</v>
      </c>
      <c r="I421" s="28">
        <v>85</v>
      </c>
    </row>
    <row r="422" spans="2:9" x14ac:dyDescent="0.25">
      <c r="B422" s="28">
        <v>417</v>
      </c>
      <c r="C422" s="28" t="s">
        <v>1287</v>
      </c>
      <c r="D422" s="28" t="s">
        <v>1183</v>
      </c>
      <c r="E422" s="28" t="s">
        <v>1184</v>
      </c>
      <c r="F422" s="28">
        <v>1984</v>
      </c>
      <c r="G422" s="28" t="s">
        <v>610</v>
      </c>
      <c r="H422" s="28">
        <v>207</v>
      </c>
      <c r="I422" s="28">
        <v>78</v>
      </c>
    </row>
    <row r="423" spans="2:9" x14ac:dyDescent="0.25">
      <c r="B423" s="28">
        <v>418</v>
      </c>
      <c r="C423" s="28" t="s">
        <v>1287</v>
      </c>
      <c r="D423" s="28" t="s">
        <v>1185</v>
      </c>
      <c r="E423" s="28" t="s">
        <v>1291</v>
      </c>
      <c r="F423" s="28">
        <v>1982</v>
      </c>
      <c r="G423" s="28" t="s">
        <v>610</v>
      </c>
      <c r="H423" s="28">
        <v>207</v>
      </c>
      <c r="I423" s="28">
        <v>82</v>
      </c>
    </row>
    <row r="424" spans="2:9" x14ac:dyDescent="0.25">
      <c r="B424" s="28">
        <v>419</v>
      </c>
      <c r="C424" s="28" t="s">
        <v>1287</v>
      </c>
      <c r="D424" s="28" t="s">
        <v>1292</v>
      </c>
      <c r="E424" s="28" t="s">
        <v>1293</v>
      </c>
      <c r="F424" s="28">
        <v>1980</v>
      </c>
      <c r="G424" s="28" t="s">
        <v>610</v>
      </c>
      <c r="H424" s="28">
        <v>207</v>
      </c>
      <c r="I424" s="28">
        <v>117</v>
      </c>
    </row>
    <row r="425" spans="2:9" x14ac:dyDescent="0.25">
      <c r="B425" s="28">
        <v>420</v>
      </c>
      <c r="C425" s="28" t="s">
        <v>1287</v>
      </c>
      <c r="D425" s="28" t="s">
        <v>1114</v>
      </c>
      <c r="E425" s="28" t="s">
        <v>1294</v>
      </c>
      <c r="F425" s="28">
        <v>1974</v>
      </c>
      <c r="G425" s="28" t="s">
        <v>610</v>
      </c>
      <c r="H425" s="28">
        <v>207</v>
      </c>
      <c r="I425" s="28">
        <v>35</v>
      </c>
    </row>
    <row r="426" spans="2:9" x14ac:dyDescent="0.25">
      <c r="B426" s="28">
        <v>421</v>
      </c>
      <c r="C426" s="28" t="s">
        <v>1287</v>
      </c>
      <c r="D426" s="28" t="s">
        <v>1295</v>
      </c>
      <c r="E426" s="28" t="s">
        <v>1296</v>
      </c>
      <c r="F426" s="28">
        <v>1974</v>
      </c>
      <c r="G426" s="28" t="s">
        <v>610</v>
      </c>
      <c r="H426" s="28">
        <v>207</v>
      </c>
      <c r="I426" s="28">
        <v>70</v>
      </c>
    </row>
    <row r="427" spans="2:9" x14ac:dyDescent="0.25">
      <c r="B427" s="28">
        <v>422</v>
      </c>
      <c r="C427" s="28" t="s">
        <v>1287</v>
      </c>
      <c r="D427" s="28" t="s">
        <v>1297</v>
      </c>
      <c r="E427" s="28" t="s">
        <v>1298</v>
      </c>
      <c r="F427" s="28">
        <v>1974</v>
      </c>
      <c r="G427" s="28" t="s">
        <v>610</v>
      </c>
      <c r="H427" s="28">
        <v>207</v>
      </c>
      <c r="I427" s="28">
        <v>56</v>
      </c>
    </row>
    <row r="428" spans="2:9" x14ac:dyDescent="0.25">
      <c r="B428" s="28">
        <v>423</v>
      </c>
      <c r="C428" s="28" t="s">
        <v>1287</v>
      </c>
      <c r="D428" s="28" t="s">
        <v>1299</v>
      </c>
      <c r="E428" s="28" t="s">
        <v>1300</v>
      </c>
      <c r="F428" s="28">
        <v>1990</v>
      </c>
      <c r="G428" s="28" t="s">
        <v>610</v>
      </c>
      <c r="H428" s="28">
        <v>207</v>
      </c>
      <c r="I428" s="28">
        <v>30</v>
      </c>
    </row>
    <row r="429" spans="2:9" x14ac:dyDescent="0.25">
      <c r="B429" s="28">
        <v>424</v>
      </c>
      <c r="C429" s="28" t="s">
        <v>1287</v>
      </c>
      <c r="D429" s="28" t="s">
        <v>1301</v>
      </c>
      <c r="E429" s="28" t="s">
        <v>1302</v>
      </c>
      <c r="F429" s="28">
        <v>1966</v>
      </c>
      <c r="G429" s="28" t="s">
        <v>610</v>
      </c>
      <c r="H429" s="28">
        <v>207</v>
      </c>
      <c r="I429" s="28">
        <v>40</v>
      </c>
    </row>
    <row r="430" spans="2:9" x14ac:dyDescent="0.25">
      <c r="B430" s="28">
        <v>425</v>
      </c>
      <c r="C430" s="28" t="s">
        <v>1287</v>
      </c>
      <c r="D430" s="28" t="s">
        <v>1303</v>
      </c>
      <c r="E430" s="28" t="s">
        <v>1304</v>
      </c>
      <c r="F430" s="28">
        <v>1966</v>
      </c>
      <c r="G430" s="28" t="s">
        <v>610</v>
      </c>
      <c r="H430" s="28">
        <v>207</v>
      </c>
      <c r="I430" s="28">
        <v>50.5</v>
      </c>
    </row>
    <row r="431" spans="2:9" x14ac:dyDescent="0.25">
      <c r="B431" s="28">
        <v>426</v>
      </c>
      <c r="C431" s="28" t="s">
        <v>1287</v>
      </c>
      <c r="D431" s="28" t="s">
        <v>1305</v>
      </c>
      <c r="E431" s="28" t="s">
        <v>1306</v>
      </c>
      <c r="F431" s="28">
        <v>1966</v>
      </c>
      <c r="G431" s="28" t="s">
        <v>610</v>
      </c>
      <c r="H431" s="28">
        <v>207</v>
      </c>
      <c r="I431" s="28">
        <v>40</v>
      </c>
    </row>
    <row r="432" spans="2:9" x14ac:dyDescent="0.25">
      <c r="B432" s="28">
        <v>427</v>
      </c>
      <c r="C432" s="28" t="s">
        <v>1287</v>
      </c>
      <c r="D432" s="28" t="s">
        <v>1307</v>
      </c>
      <c r="E432" s="28" t="s">
        <v>1308</v>
      </c>
      <c r="F432" s="28">
        <v>1985</v>
      </c>
      <c r="G432" s="28" t="s">
        <v>610</v>
      </c>
      <c r="H432" s="28">
        <v>207</v>
      </c>
      <c r="I432" s="28">
        <v>70</v>
      </c>
    </row>
    <row r="433" spans="2:9" x14ac:dyDescent="0.25">
      <c r="B433" s="28">
        <v>428</v>
      </c>
      <c r="C433" s="28" t="s">
        <v>1287</v>
      </c>
      <c r="D433" s="28" t="s">
        <v>1307</v>
      </c>
      <c r="E433" s="28" t="s">
        <v>1309</v>
      </c>
      <c r="F433" s="28">
        <v>1978</v>
      </c>
      <c r="G433" s="28" t="s">
        <v>610</v>
      </c>
      <c r="H433" s="28">
        <v>207</v>
      </c>
      <c r="I433" s="28">
        <v>33</v>
      </c>
    </row>
    <row r="434" spans="2:9" x14ac:dyDescent="0.25">
      <c r="B434" s="28">
        <v>429</v>
      </c>
      <c r="C434" s="28" t="s">
        <v>1287</v>
      </c>
      <c r="D434" s="28" t="s">
        <v>1310</v>
      </c>
      <c r="E434" s="28" t="s">
        <v>1311</v>
      </c>
      <c r="F434" s="28">
        <v>1978</v>
      </c>
      <c r="G434" s="28" t="s">
        <v>610</v>
      </c>
      <c r="H434" s="28">
        <v>207</v>
      </c>
      <c r="I434" s="28">
        <v>25</v>
      </c>
    </row>
    <row r="435" spans="2:9" x14ac:dyDescent="0.25">
      <c r="B435" s="28">
        <v>430</v>
      </c>
      <c r="C435" s="28" t="s">
        <v>1287</v>
      </c>
      <c r="D435" s="28" t="s">
        <v>1312</v>
      </c>
      <c r="E435" s="28" t="s">
        <v>1313</v>
      </c>
      <c r="F435" s="28">
        <v>1987</v>
      </c>
      <c r="G435" s="28" t="s">
        <v>609</v>
      </c>
      <c r="H435" s="28">
        <v>150</v>
      </c>
      <c r="I435" s="28">
        <v>18</v>
      </c>
    </row>
    <row r="436" spans="2:9" x14ac:dyDescent="0.25">
      <c r="B436" s="28">
        <v>431</v>
      </c>
      <c r="C436" s="28" t="s">
        <v>1287</v>
      </c>
      <c r="D436" s="28" t="s">
        <v>953</v>
      </c>
      <c r="E436" s="28" t="s">
        <v>1314</v>
      </c>
      <c r="F436" s="28">
        <v>1987</v>
      </c>
      <c r="G436" s="28" t="s">
        <v>610</v>
      </c>
      <c r="H436" s="28">
        <v>150</v>
      </c>
      <c r="I436" s="28">
        <v>12</v>
      </c>
    </row>
    <row r="437" spans="2:9" x14ac:dyDescent="0.25">
      <c r="B437" s="28">
        <v>432</v>
      </c>
      <c r="C437" s="28" t="s">
        <v>1287</v>
      </c>
      <c r="D437" s="28" t="s">
        <v>1315</v>
      </c>
      <c r="E437" s="28" t="s">
        <v>1316</v>
      </c>
      <c r="F437" s="28">
        <v>1987</v>
      </c>
      <c r="G437" s="28" t="s">
        <v>610</v>
      </c>
      <c r="H437" s="28">
        <v>150</v>
      </c>
      <c r="I437" s="28">
        <v>91</v>
      </c>
    </row>
    <row r="438" spans="2:9" x14ac:dyDescent="0.25">
      <c r="B438" s="28">
        <v>433</v>
      </c>
      <c r="C438" s="28" t="s">
        <v>1287</v>
      </c>
      <c r="D438" s="28" t="s">
        <v>1317</v>
      </c>
      <c r="E438" s="28" t="s">
        <v>1318</v>
      </c>
      <c r="F438" s="28">
        <v>1987</v>
      </c>
      <c r="G438" s="28" t="s">
        <v>610</v>
      </c>
      <c r="H438" s="28">
        <v>150</v>
      </c>
      <c r="I438" s="28">
        <v>44</v>
      </c>
    </row>
    <row r="439" spans="2:9" x14ac:dyDescent="0.25">
      <c r="B439" s="28">
        <v>434</v>
      </c>
      <c r="C439" s="28" t="s">
        <v>1287</v>
      </c>
      <c r="D439" s="28" t="s">
        <v>1319</v>
      </c>
      <c r="E439" s="28" t="s">
        <v>1320</v>
      </c>
      <c r="F439" s="28">
        <v>1987</v>
      </c>
      <c r="G439" s="28" t="s">
        <v>610</v>
      </c>
      <c r="H439" s="28">
        <v>150</v>
      </c>
      <c r="I439" s="28">
        <v>65</v>
      </c>
    </row>
    <row r="440" spans="2:9" x14ac:dyDescent="0.25">
      <c r="B440" s="28">
        <v>435</v>
      </c>
      <c r="C440" s="28" t="s">
        <v>1287</v>
      </c>
      <c r="D440" s="28" t="s">
        <v>1321</v>
      </c>
      <c r="E440" s="28" t="s">
        <v>1322</v>
      </c>
      <c r="F440" s="28">
        <v>1987</v>
      </c>
      <c r="G440" s="28" t="s">
        <v>610</v>
      </c>
      <c r="H440" s="28">
        <v>150</v>
      </c>
      <c r="I440" s="28">
        <v>83</v>
      </c>
    </row>
    <row r="441" spans="2:9" x14ac:dyDescent="0.25">
      <c r="B441" s="28">
        <v>436</v>
      </c>
      <c r="C441" s="28" t="s">
        <v>1287</v>
      </c>
      <c r="D441" s="28" t="s">
        <v>1323</v>
      </c>
      <c r="E441" s="28" t="s">
        <v>1324</v>
      </c>
      <c r="F441" s="28">
        <v>1987</v>
      </c>
      <c r="G441" s="28" t="s">
        <v>610</v>
      </c>
      <c r="H441" s="28">
        <v>150</v>
      </c>
      <c r="I441" s="28">
        <v>50</v>
      </c>
    </row>
    <row r="442" spans="2:9" x14ac:dyDescent="0.25">
      <c r="B442" s="28">
        <v>437</v>
      </c>
      <c r="C442" s="28" t="s">
        <v>1287</v>
      </c>
      <c r="D442" s="28" t="s">
        <v>1325</v>
      </c>
      <c r="E442" s="28" t="s">
        <v>1326</v>
      </c>
      <c r="F442" s="28">
        <v>1987</v>
      </c>
      <c r="G442" s="28" t="s">
        <v>610</v>
      </c>
      <c r="H442" s="28">
        <v>150</v>
      </c>
      <c r="I442" s="28">
        <v>78</v>
      </c>
    </row>
    <row r="443" spans="2:9" x14ac:dyDescent="0.25">
      <c r="B443" s="28">
        <v>438</v>
      </c>
      <c r="C443" s="28" t="s">
        <v>1287</v>
      </c>
      <c r="D443" s="28" t="s">
        <v>1327</v>
      </c>
      <c r="E443" s="28" t="s">
        <v>1328</v>
      </c>
      <c r="F443" s="28">
        <v>1987</v>
      </c>
      <c r="G443" s="28" t="s">
        <v>610</v>
      </c>
      <c r="H443" s="28">
        <v>125</v>
      </c>
      <c r="I443" s="28">
        <v>78</v>
      </c>
    </row>
    <row r="444" spans="2:9" x14ac:dyDescent="0.25">
      <c r="B444" s="28">
        <v>439</v>
      </c>
      <c r="C444" s="28" t="s">
        <v>1287</v>
      </c>
      <c r="D444" s="28" t="s">
        <v>1008</v>
      </c>
      <c r="E444" s="28" t="s">
        <v>1272</v>
      </c>
      <c r="F444" s="28">
        <v>1986</v>
      </c>
      <c r="G444" s="28" t="s">
        <v>610</v>
      </c>
      <c r="H444" s="28">
        <v>125</v>
      </c>
      <c r="I444" s="28">
        <v>15</v>
      </c>
    </row>
    <row r="445" spans="2:9" x14ac:dyDescent="0.25">
      <c r="B445" s="28">
        <v>440</v>
      </c>
      <c r="C445" s="28" t="s">
        <v>1287</v>
      </c>
      <c r="D445" s="28" t="s">
        <v>961</v>
      </c>
      <c r="E445" s="28" t="s">
        <v>1182</v>
      </c>
      <c r="F445" s="28">
        <v>1986</v>
      </c>
      <c r="G445" s="28" t="s">
        <v>610</v>
      </c>
      <c r="H445" s="28">
        <v>125</v>
      </c>
      <c r="I445" s="28">
        <v>32</v>
      </c>
    </row>
    <row r="446" spans="2:9" x14ac:dyDescent="0.25">
      <c r="B446" s="28">
        <v>441</v>
      </c>
      <c r="C446" s="28" t="s">
        <v>1287</v>
      </c>
      <c r="D446" s="28" t="s">
        <v>987</v>
      </c>
      <c r="E446" s="28" t="s">
        <v>1173</v>
      </c>
      <c r="F446" s="28">
        <v>1986</v>
      </c>
      <c r="G446" s="28" t="s">
        <v>610</v>
      </c>
      <c r="H446" s="28">
        <v>125</v>
      </c>
      <c r="I446" s="28">
        <v>51</v>
      </c>
    </row>
    <row r="447" spans="2:9" x14ac:dyDescent="0.25">
      <c r="B447" s="28">
        <v>442</v>
      </c>
      <c r="C447" s="28" t="s">
        <v>1287</v>
      </c>
      <c r="D447" s="28" t="s">
        <v>1185</v>
      </c>
      <c r="E447" s="28" t="s">
        <v>1186</v>
      </c>
      <c r="F447" s="28">
        <v>2004</v>
      </c>
      <c r="G447" s="28" t="s">
        <v>610</v>
      </c>
      <c r="H447" s="28">
        <v>100</v>
      </c>
      <c r="I447" s="28">
        <v>42</v>
      </c>
    </row>
    <row r="448" spans="2:9" x14ac:dyDescent="0.25">
      <c r="B448" s="28">
        <v>443</v>
      </c>
      <c r="C448" s="28" t="s">
        <v>1287</v>
      </c>
      <c r="D448" s="28" t="s">
        <v>1187</v>
      </c>
      <c r="E448" s="28" t="s">
        <v>1329</v>
      </c>
      <c r="F448" s="28">
        <v>2004</v>
      </c>
      <c r="G448" s="28" t="s">
        <v>610</v>
      </c>
      <c r="H448" s="28">
        <v>100</v>
      </c>
      <c r="I448" s="28">
        <v>36</v>
      </c>
    </row>
    <row r="449" spans="2:9" x14ac:dyDescent="0.25">
      <c r="B449" s="28">
        <v>444</v>
      </c>
      <c r="C449" s="28" t="s">
        <v>1287</v>
      </c>
      <c r="D449" s="28" t="s">
        <v>1330</v>
      </c>
      <c r="E449" s="28" t="s">
        <v>1331</v>
      </c>
      <c r="F449" s="28">
        <v>2005</v>
      </c>
      <c r="G449" s="28" t="s">
        <v>610</v>
      </c>
      <c r="H449" s="28">
        <v>100</v>
      </c>
      <c r="I449" s="28">
        <v>70</v>
      </c>
    </row>
    <row r="450" spans="2:9" x14ac:dyDescent="0.25">
      <c r="B450" s="28">
        <v>445</v>
      </c>
      <c r="C450" s="28" t="s">
        <v>1287</v>
      </c>
      <c r="D450" s="28" t="s">
        <v>1332</v>
      </c>
      <c r="E450" s="28" t="s">
        <v>1333</v>
      </c>
      <c r="F450" s="28">
        <v>2008</v>
      </c>
      <c r="G450" s="28" t="s">
        <v>610</v>
      </c>
      <c r="H450" s="28">
        <v>100</v>
      </c>
      <c r="I450" s="28">
        <v>35</v>
      </c>
    </row>
    <row r="451" spans="2:9" x14ac:dyDescent="0.25">
      <c r="B451" s="28">
        <v>446</v>
      </c>
      <c r="C451" s="28" t="s">
        <v>1287</v>
      </c>
      <c r="D451" s="28" t="s">
        <v>1334</v>
      </c>
      <c r="E451" s="28" t="s">
        <v>1335</v>
      </c>
      <c r="F451" s="28">
        <v>1980</v>
      </c>
      <c r="G451" s="28" t="s">
        <v>610</v>
      </c>
      <c r="H451" s="28">
        <v>100</v>
      </c>
      <c r="I451" s="28">
        <v>24</v>
      </c>
    </row>
    <row r="452" spans="2:9" x14ac:dyDescent="0.25">
      <c r="B452" s="28">
        <v>447</v>
      </c>
      <c r="C452" s="28" t="s">
        <v>1287</v>
      </c>
      <c r="D452" s="28" t="s">
        <v>1327</v>
      </c>
      <c r="E452" s="28" t="s">
        <v>1336</v>
      </c>
      <c r="F452" s="28">
        <v>1996</v>
      </c>
      <c r="G452" s="28" t="s">
        <v>610</v>
      </c>
      <c r="H452" s="28">
        <v>81</v>
      </c>
      <c r="I452" s="28">
        <v>55</v>
      </c>
    </row>
    <row r="453" spans="2:9" x14ac:dyDescent="0.25">
      <c r="B453" s="28">
        <v>448</v>
      </c>
      <c r="C453" s="28" t="s">
        <v>1287</v>
      </c>
      <c r="D453" s="28" t="s">
        <v>1337</v>
      </c>
      <c r="E453" s="28" t="s">
        <v>1338</v>
      </c>
      <c r="F453" s="28">
        <v>1988</v>
      </c>
      <c r="G453" s="28" t="s">
        <v>610</v>
      </c>
      <c r="H453" s="28">
        <v>81</v>
      </c>
      <c r="I453" s="28">
        <v>33</v>
      </c>
    </row>
    <row r="454" spans="2:9" x14ac:dyDescent="0.25">
      <c r="B454" s="28">
        <v>449</v>
      </c>
      <c r="C454" s="28" t="s">
        <v>1287</v>
      </c>
      <c r="D454" s="28" t="s">
        <v>959</v>
      </c>
      <c r="E454" s="28" t="s">
        <v>1339</v>
      </c>
      <c r="F454" s="28">
        <v>1990</v>
      </c>
      <c r="G454" s="28" t="s">
        <v>610</v>
      </c>
      <c r="H454" s="28">
        <v>81</v>
      </c>
      <c r="I454" s="28">
        <v>63</v>
      </c>
    </row>
    <row r="455" spans="2:9" x14ac:dyDescent="0.25">
      <c r="B455" s="28">
        <v>450</v>
      </c>
      <c r="C455" s="28" t="s">
        <v>1287</v>
      </c>
      <c r="D455" s="28" t="s">
        <v>1008</v>
      </c>
      <c r="E455" s="28" t="s">
        <v>1340</v>
      </c>
      <c r="F455" s="28">
        <v>1979</v>
      </c>
      <c r="G455" s="28" t="s">
        <v>610</v>
      </c>
      <c r="H455" s="28">
        <v>81</v>
      </c>
      <c r="I455" s="28">
        <v>30</v>
      </c>
    </row>
    <row r="456" spans="2:9" x14ac:dyDescent="0.25">
      <c r="B456" s="28">
        <v>451</v>
      </c>
      <c r="C456" s="28" t="s">
        <v>1287</v>
      </c>
      <c r="D456" s="28" t="s">
        <v>988</v>
      </c>
      <c r="E456" s="28" t="s">
        <v>1203</v>
      </c>
      <c r="F456" s="28">
        <v>1988</v>
      </c>
      <c r="G456" s="28" t="s">
        <v>610</v>
      </c>
      <c r="H456" s="28">
        <v>81</v>
      </c>
      <c r="I456" s="28">
        <v>75</v>
      </c>
    </row>
    <row r="457" spans="2:9" x14ac:dyDescent="0.25">
      <c r="B457" s="28">
        <v>452</v>
      </c>
      <c r="C457" s="28" t="s">
        <v>1287</v>
      </c>
      <c r="D457" s="28" t="s">
        <v>995</v>
      </c>
      <c r="E457" s="28" t="s">
        <v>1174</v>
      </c>
      <c r="F457" s="28">
        <v>1988</v>
      </c>
      <c r="G457" s="28" t="s">
        <v>610</v>
      </c>
      <c r="H457" s="28">
        <v>81</v>
      </c>
      <c r="I457" s="28">
        <v>50</v>
      </c>
    </row>
    <row r="458" spans="2:9" x14ac:dyDescent="0.25">
      <c r="B458" s="28">
        <v>453</v>
      </c>
      <c r="C458" s="28" t="s">
        <v>1287</v>
      </c>
      <c r="D458" s="28" t="s">
        <v>963</v>
      </c>
      <c r="E458" s="28" t="s">
        <v>1069</v>
      </c>
      <c r="F458" s="28">
        <v>1988</v>
      </c>
      <c r="G458" s="28" t="s">
        <v>610</v>
      </c>
      <c r="H458" s="28">
        <v>81</v>
      </c>
      <c r="I458" s="28">
        <v>34</v>
      </c>
    </row>
    <row r="459" spans="2:9" x14ac:dyDescent="0.25">
      <c r="B459" s="28">
        <v>454</v>
      </c>
      <c r="C459" s="28" t="s">
        <v>1287</v>
      </c>
      <c r="D459" s="28" t="s">
        <v>964</v>
      </c>
      <c r="E459" s="28" t="s">
        <v>1175</v>
      </c>
      <c r="F459" s="28">
        <v>1988</v>
      </c>
      <c r="G459" s="28" t="s">
        <v>610</v>
      </c>
      <c r="H459" s="28">
        <v>81</v>
      </c>
      <c r="I459" s="28">
        <v>80</v>
      </c>
    </row>
    <row r="460" spans="2:9" x14ac:dyDescent="0.25">
      <c r="B460" s="28">
        <v>455</v>
      </c>
      <c r="C460" s="28" t="s">
        <v>1287</v>
      </c>
      <c r="D460" s="28" t="s">
        <v>1185</v>
      </c>
      <c r="E460" s="28" t="s">
        <v>1341</v>
      </c>
      <c r="F460" s="28">
        <v>1985</v>
      </c>
      <c r="G460" s="28" t="s">
        <v>610</v>
      </c>
      <c r="H460" s="28">
        <v>81</v>
      </c>
      <c r="I460" s="28">
        <v>83</v>
      </c>
    </row>
    <row r="461" spans="2:9" x14ac:dyDescent="0.25">
      <c r="B461" s="28">
        <v>456</v>
      </c>
      <c r="C461" s="28" t="s">
        <v>1287</v>
      </c>
      <c r="D461" s="28" t="s">
        <v>1342</v>
      </c>
      <c r="E461" s="28" t="s">
        <v>1343</v>
      </c>
      <c r="F461" s="28">
        <v>1985</v>
      </c>
      <c r="G461" s="28" t="s">
        <v>610</v>
      </c>
      <c r="H461" s="28">
        <v>81</v>
      </c>
      <c r="I461" s="28">
        <v>40</v>
      </c>
    </row>
    <row r="462" spans="2:9" x14ac:dyDescent="0.25">
      <c r="B462" s="28">
        <v>457</v>
      </c>
      <c r="C462" s="28" t="s">
        <v>1287</v>
      </c>
      <c r="D462" s="28" t="s">
        <v>1344</v>
      </c>
      <c r="E462" s="28" t="s">
        <v>1345</v>
      </c>
      <c r="F462" s="28">
        <v>1984</v>
      </c>
      <c r="G462" s="28" t="s">
        <v>610</v>
      </c>
      <c r="H462" s="28">
        <v>81</v>
      </c>
      <c r="I462" s="28">
        <v>25</v>
      </c>
    </row>
    <row r="463" spans="2:9" x14ac:dyDescent="0.25">
      <c r="B463" s="28">
        <v>458</v>
      </c>
      <c r="C463" s="28" t="s">
        <v>1287</v>
      </c>
      <c r="D463" s="28" t="s">
        <v>1346</v>
      </c>
      <c r="E463" s="28" t="s">
        <v>1347</v>
      </c>
      <c r="F463" s="28">
        <v>1984</v>
      </c>
      <c r="G463" s="28" t="s">
        <v>610</v>
      </c>
      <c r="H463" s="28">
        <v>81</v>
      </c>
      <c r="I463" s="28">
        <v>21</v>
      </c>
    </row>
    <row r="464" spans="2:9" x14ac:dyDescent="0.25">
      <c r="B464" s="28">
        <v>459</v>
      </c>
      <c r="C464" s="28" t="s">
        <v>1287</v>
      </c>
      <c r="D464" s="28" t="s">
        <v>1348</v>
      </c>
      <c r="E464" s="28" t="s">
        <v>1349</v>
      </c>
      <c r="F464" s="28">
        <v>1983</v>
      </c>
      <c r="G464" s="28" t="s">
        <v>610</v>
      </c>
      <c r="H464" s="28">
        <v>81</v>
      </c>
      <c r="I464" s="28">
        <v>25</v>
      </c>
    </row>
    <row r="465" spans="2:9" x14ac:dyDescent="0.25">
      <c r="B465" s="28">
        <v>460</v>
      </c>
      <c r="C465" s="28" t="s">
        <v>1287</v>
      </c>
      <c r="D465" s="28" t="s">
        <v>1350</v>
      </c>
      <c r="E465" s="28" t="s">
        <v>1351</v>
      </c>
      <c r="F465" s="28">
        <v>1988</v>
      </c>
      <c r="G465" s="28" t="s">
        <v>610</v>
      </c>
      <c r="H465" s="28">
        <v>69</v>
      </c>
      <c r="I465" s="28">
        <v>14</v>
      </c>
    </row>
    <row r="466" spans="2:9" x14ac:dyDescent="0.25">
      <c r="B466" s="28">
        <v>461</v>
      </c>
      <c r="C466" s="28" t="s">
        <v>1287</v>
      </c>
      <c r="D466" s="28" t="s">
        <v>1330</v>
      </c>
      <c r="E466" s="28" t="s">
        <v>1352</v>
      </c>
      <c r="F466" s="28">
        <v>2005</v>
      </c>
      <c r="G466" s="28" t="s">
        <v>610</v>
      </c>
      <c r="H466" s="28">
        <v>69</v>
      </c>
      <c r="I466" s="28">
        <v>16</v>
      </c>
    </row>
    <row r="467" spans="2:9" x14ac:dyDescent="0.25">
      <c r="B467" s="28">
        <v>462</v>
      </c>
      <c r="C467" s="28" t="s">
        <v>1287</v>
      </c>
      <c r="D467" s="28" t="s">
        <v>1353</v>
      </c>
      <c r="E467" s="28" t="s">
        <v>1354</v>
      </c>
      <c r="F467" s="28">
        <v>2021</v>
      </c>
      <c r="G467" s="28" t="s">
        <v>610</v>
      </c>
      <c r="H467" s="28">
        <v>69</v>
      </c>
      <c r="I467" s="28">
        <v>18.5</v>
      </c>
    </row>
    <row r="468" spans="2:9" x14ac:dyDescent="0.25">
      <c r="B468" s="28">
        <v>463</v>
      </c>
      <c r="C468" s="28" t="s">
        <v>1287</v>
      </c>
      <c r="D468" s="28" t="s">
        <v>1344</v>
      </c>
      <c r="E468" s="28" t="s">
        <v>1355</v>
      </c>
      <c r="F468" s="28">
        <v>1984</v>
      </c>
      <c r="G468" s="28" t="s">
        <v>610</v>
      </c>
      <c r="H468" s="28">
        <v>69</v>
      </c>
      <c r="I468" s="28">
        <v>20</v>
      </c>
    </row>
    <row r="469" spans="2:9" x14ac:dyDescent="0.25">
      <c r="B469" s="28">
        <v>464</v>
      </c>
      <c r="C469" s="28" t="s">
        <v>1287</v>
      </c>
      <c r="D469" s="28" t="s">
        <v>1350</v>
      </c>
      <c r="E469" s="28" t="s">
        <v>1338</v>
      </c>
      <c r="F469" s="28">
        <v>1988</v>
      </c>
      <c r="G469" s="28" t="s">
        <v>610</v>
      </c>
      <c r="H469" s="28">
        <v>69</v>
      </c>
      <c r="I469" s="28">
        <v>49.5</v>
      </c>
    </row>
    <row r="470" spans="2:9" x14ac:dyDescent="0.25">
      <c r="B470" s="28">
        <v>465</v>
      </c>
      <c r="C470" s="28" t="s">
        <v>1287</v>
      </c>
      <c r="D470" s="28" t="s">
        <v>1356</v>
      </c>
      <c r="E470" s="28" t="s">
        <v>1357</v>
      </c>
      <c r="F470" s="28">
        <v>1988</v>
      </c>
      <c r="G470" s="28" t="s">
        <v>610</v>
      </c>
      <c r="H470" s="28">
        <v>69</v>
      </c>
      <c r="I470" s="28">
        <v>6</v>
      </c>
    </row>
    <row r="471" spans="2:9" x14ac:dyDescent="0.25">
      <c r="B471" s="28">
        <v>466</v>
      </c>
      <c r="C471" s="28" t="s">
        <v>1287</v>
      </c>
      <c r="D471" s="28" t="s">
        <v>1358</v>
      </c>
      <c r="E471" s="28" t="s">
        <v>1359</v>
      </c>
      <c r="F471" s="28">
        <v>1991</v>
      </c>
      <c r="G471" s="28" t="s">
        <v>610</v>
      </c>
      <c r="H471" s="28">
        <v>51</v>
      </c>
      <c r="I471" s="28">
        <v>57</v>
      </c>
    </row>
    <row r="472" spans="2:9" x14ac:dyDescent="0.25">
      <c r="B472" s="28">
        <v>467</v>
      </c>
      <c r="C472" s="28" t="s">
        <v>1287</v>
      </c>
      <c r="D472" s="28" t="s">
        <v>1337</v>
      </c>
      <c r="E472" s="28" t="s">
        <v>1360</v>
      </c>
      <c r="F472" s="28">
        <v>2019</v>
      </c>
      <c r="G472" s="28" t="s">
        <v>610</v>
      </c>
      <c r="H472" s="28">
        <v>51</v>
      </c>
      <c r="I472" s="28">
        <v>10</v>
      </c>
    </row>
    <row r="473" spans="2:9" x14ac:dyDescent="0.25">
      <c r="B473" s="28">
        <v>468</v>
      </c>
      <c r="C473" s="28" t="s">
        <v>1287</v>
      </c>
      <c r="D473" s="28" t="s">
        <v>1337</v>
      </c>
      <c r="E473" s="28" t="s">
        <v>1361</v>
      </c>
      <c r="F473" s="28">
        <v>1980</v>
      </c>
      <c r="G473" s="28" t="s">
        <v>610</v>
      </c>
      <c r="H473" s="28">
        <v>51</v>
      </c>
      <c r="I473" s="28">
        <v>27</v>
      </c>
    </row>
    <row r="474" spans="2:9" x14ac:dyDescent="0.25">
      <c r="B474" s="28">
        <v>469</v>
      </c>
      <c r="C474" s="28" t="s">
        <v>1287</v>
      </c>
      <c r="D474" s="28" t="s">
        <v>1362</v>
      </c>
      <c r="E474" s="28" t="s">
        <v>1363</v>
      </c>
      <c r="F474" s="28">
        <v>1980</v>
      </c>
      <c r="G474" s="28" t="s">
        <v>610</v>
      </c>
      <c r="H474" s="28">
        <v>51</v>
      </c>
      <c r="I474" s="28">
        <v>15</v>
      </c>
    </row>
    <row r="475" spans="2:9" x14ac:dyDescent="0.25">
      <c r="B475" s="28">
        <v>470</v>
      </c>
      <c r="C475" s="28" t="s">
        <v>1287</v>
      </c>
      <c r="D475" s="28" t="s">
        <v>1356</v>
      </c>
      <c r="E475" s="28" t="s">
        <v>1364</v>
      </c>
      <c r="F475" s="28">
        <v>1988</v>
      </c>
      <c r="G475" s="28" t="s">
        <v>610</v>
      </c>
      <c r="H475" s="28">
        <v>51</v>
      </c>
      <c r="I475" s="28">
        <v>35.5</v>
      </c>
    </row>
    <row r="476" spans="2:9" x14ac:dyDescent="0.25">
      <c r="B476" s="28">
        <v>471</v>
      </c>
      <c r="C476" s="28" t="s">
        <v>1287</v>
      </c>
      <c r="D476" s="28" t="s">
        <v>1356</v>
      </c>
      <c r="E476" s="28" t="s">
        <v>1365</v>
      </c>
      <c r="F476" s="28">
        <v>1989</v>
      </c>
      <c r="G476" s="28" t="s">
        <v>610</v>
      </c>
      <c r="H476" s="28">
        <v>51</v>
      </c>
      <c r="I476" s="28">
        <v>13</v>
      </c>
    </row>
    <row r="477" spans="2:9" x14ac:dyDescent="0.25">
      <c r="B477" s="28">
        <v>472</v>
      </c>
      <c r="C477" s="28" t="s">
        <v>1287</v>
      </c>
      <c r="D477" s="28" t="s">
        <v>1366</v>
      </c>
      <c r="E477" s="28" t="s">
        <v>1367</v>
      </c>
      <c r="F477" s="28">
        <v>1989</v>
      </c>
      <c r="G477" s="28" t="s">
        <v>610</v>
      </c>
      <c r="H477" s="28">
        <v>51</v>
      </c>
      <c r="I477" s="28">
        <v>35</v>
      </c>
    </row>
    <row r="478" spans="2:9" x14ac:dyDescent="0.25">
      <c r="B478" s="28">
        <v>473</v>
      </c>
      <c r="C478" s="28" t="s">
        <v>1287</v>
      </c>
      <c r="D478" s="28" t="s">
        <v>1366</v>
      </c>
      <c r="E478" s="28" t="s">
        <v>1368</v>
      </c>
      <c r="F478" s="28">
        <v>1989</v>
      </c>
      <c r="G478" s="28" t="s">
        <v>610</v>
      </c>
      <c r="H478" s="28">
        <v>51</v>
      </c>
      <c r="I478" s="28">
        <v>13</v>
      </c>
    </row>
    <row r="479" spans="2:9" x14ac:dyDescent="0.25">
      <c r="B479" s="28">
        <v>474</v>
      </c>
      <c r="C479" s="28" t="s">
        <v>1287</v>
      </c>
      <c r="D479" s="28" t="s">
        <v>1369</v>
      </c>
      <c r="E479" s="28" t="s">
        <v>1370</v>
      </c>
      <c r="F479" s="28">
        <v>1989</v>
      </c>
      <c r="G479" s="28" t="s">
        <v>610</v>
      </c>
      <c r="H479" s="28">
        <v>51</v>
      </c>
      <c r="I479" s="28">
        <v>36</v>
      </c>
    </row>
    <row r="480" spans="2:9" x14ac:dyDescent="0.25">
      <c r="B480" s="28">
        <v>475</v>
      </c>
      <c r="C480" s="28" t="s">
        <v>1287</v>
      </c>
      <c r="D480" s="28" t="s">
        <v>1114</v>
      </c>
      <c r="E480" s="28" t="s">
        <v>1123</v>
      </c>
      <c r="F480" s="28">
        <v>1998</v>
      </c>
      <c r="G480" s="28" t="s">
        <v>610</v>
      </c>
      <c r="H480" s="28">
        <v>51</v>
      </c>
      <c r="I480" s="28">
        <v>25</v>
      </c>
    </row>
    <row r="481" spans="2:9" x14ac:dyDescent="0.25">
      <c r="B481" s="28">
        <v>476</v>
      </c>
      <c r="C481" s="28" t="s">
        <v>1287</v>
      </c>
      <c r="D481" s="28" t="s">
        <v>985</v>
      </c>
      <c r="E481" s="28" t="s">
        <v>1141</v>
      </c>
      <c r="F481" s="28">
        <v>2019</v>
      </c>
      <c r="G481" s="28" t="s">
        <v>610</v>
      </c>
      <c r="H481" s="28">
        <v>51</v>
      </c>
      <c r="I481" s="28">
        <v>50</v>
      </c>
    </row>
    <row r="482" spans="2:9" x14ac:dyDescent="0.25">
      <c r="B482" s="28">
        <v>477</v>
      </c>
      <c r="C482" s="28" t="s">
        <v>1287</v>
      </c>
      <c r="D482" s="28" t="s">
        <v>986</v>
      </c>
      <c r="E482" s="28" t="s">
        <v>1229</v>
      </c>
      <c r="F482" s="28">
        <v>1989</v>
      </c>
      <c r="G482" s="28" t="s">
        <v>610</v>
      </c>
      <c r="H482" s="28">
        <v>51</v>
      </c>
      <c r="I482" s="28">
        <v>40</v>
      </c>
    </row>
    <row r="483" spans="2:9" x14ac:dyDescent="0.25">
      <c r="B483" s="28">
        <v>478</v>
      </c>
      <c r="C483" s="28" t="s">
        <v>1287</v>
      </c>
      <c r="D483" s="28" t="s">
        <v>1230</v>
      </c>
      <c r="E483" s="28" t="s">
        <v>1105</v>
      </c>
      <c r="F483" s="28">
        <v>1989</v>
      </c>
      <c r="G483" s="28" t="s">
        <v>610</v>
      </c>
      <c r="H483" s="28">
        <v>51</v>
      </c>
      <c r="I483" s="28">
        <v>10</v>
      </c>
    </row>
    <row r="484" spans="2:9" x14ac:dyDescent="0.25">
      <c r="B484" s="28">
        <v>479</v>
      </c>
      <c r="C484" s="28" t="s">
        <v>1287</v>
      </c>
      <c r="D484" s="28" t="s">
        <v>1230</v>
      </c>
      <c r="E484" s="28" t="s">
        <v>1086</v>
      </c>
      <c r="F484" s="28">
        <v>1990</v>
      </c>
      <c r="G484" s="28" t="s">
        <v>610</v>
      </c>
      <c r="H484" s="28">
        <v>51</v>
      </c>
      <c r="I484" s="28">
        <v>30</v>
      </c>
    </row>
    <row r="485" spans="2:9" x14ac:dyDescent="0.25">
      <c r="B485" s="28">
        <v>480</v>
      </c>
      <c r="C485" s="28" t="s">
        <v>1287</v>
      </c>
      <c r="D485" s="28" t="s">
        <v>1290</v>
      </c>
      <c r="E485" s="28" t="s">
        <v>1245</v>
      </c>
      <c r="F485" s="28">
        <v>1995</v>
      </c>
      <c r="G485" s="28" t="s">
        <v>610</v>
      </c>
      <c r="H485" s="28">
        <v>51</v>
      </c>
      <c r="I485" s="28">
        <v>30</v>
      </c>
    </row>
    <row r="486" spans="2:9" x14ac:dyDescent="0.25">
      <c r="B486" s="28">
        <v>481</v>
      </c>
      <c r="C486" s="28" t="s">
        <v>1287</v>
      </c>
      <c r="D486" s="28" t="s">
        <v>960</v>
      </c>
      <c r="E486" s="28" t="s">
        <v>1371</v>
      </c>
      <c r="F486" s="28">
        <v>1995</v>
      </c>
      <c r="G486" s="28" t="s">
        <v>610</v>
      </c>
      <c r="H486" s="28">
        <v>51</v>
      </c>
      <c r="I486" s="28">
        <v>25</v>
      </c>
    </row>
    <row r="487" spans="2:9" x14ac:dyDescent="0.25">
      <c r="B487" s="28">
        <v>482</v>
      </c>
      <c r="C487" s="28" t="s">
        <v>1287</v>
      </c>
      <c r="D487" s="28" t="s">
        <v>1290</v>
      </c>
      <c r="E487" s="28" t="s">
        <v>1372</v>
      </c>
      <c r="F487" s="28">
        <v>1991</v>
      </c>
      <c r="G487" s="28" t="s">
        <v>610</v>
      </c>
      <c r="H487" s="28">
        <v>51</v>
      </c>
      <c r="I487" s="28">
        <v>55</v>
      </c>
    </row>
    <row r="488" spans="2:9" x14ac:dyDescent="0.25">
      <c r="B488" s="28">
        <v>483</v>
      </c>
      <c r="C488" s="28" t="s">
        <v>1287</v>
      </c>
      <c r="D488" s="28" t="s">
        <v>988</v>
      </c>
      <c r="E488" s="28" t="s">
        <v>1373</v>
      </c>
      <c r="F488" s="28">
        <v>1991</v>
      </c>
      <c r="G488" s="28" t="s">
        <v>610</v>
      </c>
      <c r="H488" s="28">
        <v>51</v>
      </c>
      <c r="I488" s="28">
        <v>70</v>
      </c>
    </row>
    <row r="489" spans="2:9" x14ac:dyDescent="0.25">
      <c r="B489" s="28">
        <v>484</v>
      </c>
      <c r="C489" s="28" t="s">
        <v>1287</v>
      </c>
      <c r="D489" s="28" t="s">
        <v>988</v>
      </c>
      <c r="E489" s="28" t="s">
        <v>1374</v>
      </c>
      <c r="F489" s="28">
        <v>1997</v>
      </c>
      <c r="G489" s="28" t="s">
        <v>610</v>
      </c>
      <c r="H489" s="28">
        <v>51</v>
      </c>
      <c r="I489" s="28">
        <v>28</v>
      </c>
    </row>
    <row r="490" spans="2:9" x14ac:dyDescent="0.25">
      <c r="B490" s="28">
        <v>485</v>
      </c>
      <c r="C490" s="28" t="s">
        <v>1287</v>
      </c>
      <c r="D490" s="28" t="s">
        <v>1183</v>
      </c>
      <c r="E490" s="28" t="s">
        <v>1375</v>
      </c>
      <c r="F490" s="28">
        <v>1979</v>
      </c>
      <c r="G490" s="28" t="s">
        <v>610</v>
      </c>
      <c r="H490" s="28">
        <v>51</v>
      </c>
      <c r="I490" s="28">
        <v>57.5</v>
      </c>
    </row>
    <row r="491" spans="2:9" x14ac:dyDescent="0.25">
      <c r="B491" s="28">
        <v>486</v>
      </c>
      <c r="C491" s="28" t="s">
        <v>1287</v>
      </c>
      <c r="D491" s="28" t="s">
        <v>1187</v>
      </c>
      <c r="E491" s="28" t="s">
        <v>1376</v>
      </c>
      <c r="F491" s="28">
        <v>1993</v>
      </c>
      <c r="G491" s="28" t="s">
        <v>610</v>
      </c>
      <c r="H491" s="28">
        <v>51</v>
      </c>
      <c r="I491" s="28">
        <v>45</v>
      </c>
    </row>
    <row r="492" spans="2:9" x14ac:dyDescent="0.25">
      <c r="B492" s="28">
        <v>487</v>
      </c>
      <c r="C492" s="28" t="s">
        <v>1287</v>
      </c>
      <c r="D492" s="28" t="s">
        <v>1332</v>
      </c>
      <c r="E492" s="28" t="s">
        <v>1377</v>
      </c>
      <c r="F492" s="28">
        <v>2007</v>
      </c>
      <c r="G492" s="28" t="s">
        <v>610</v>
      </c>
      <c r="H492" s="28">
        <v>51</v>
      </c>
      <c r="I492" s="28">
        <v>16</v>
      </c>
    </row>
    <row r="493" spans="2:9" x14ac:dyDescent="0.25">
      <c r="B493" s="28">
        <v>488</v>
      </c>
      <c r="C493" s="28" t="s">
        <v>1287</v>
      </c>
      <c r="D493" s="28" t="s">
        <v>1185</v>
      </c>
      <c r="E493" s="28" t="s">
        <v>1378</v>
      </c>
      <c r="F493" s="28">
        <v>1990</v>
      </c>
      <c r="G493" s="28" t="s">
        <v>610</v>
      </c>
      <c r="H493" s="28">
        <v>51</v>
      </c>
      <c r="I493" s="28">
        <v>120</v>
      </c>
    </row>
    <row r="494" spans="2:9" x14ac:dyDescent="0.25">
      <c r="B494" s="28">
        <v>489</v>
      </c>
      <c r="C494" s="28" t="s">
        <v>1287</v>
      </c>
      <c r="D494" s="28" t="s">
        <v>1379</v>
      </c>
      <c r="E494" s="28" t="s">
        <v>1380</v>
      </c>
      <c r="F494" s="28">
        <v>1985</v>
      </c>
      <c r="G494" s="28" t="s">
        <v>610</v>
      </c>
      <c r="H494" s="28">
        <v>51</v>
      </c>
      <c r="I494" s="28">
        <v>16</v>
      </c>
    </row>
    <row r="495" spans="2:9" x14ac:dyDescent="0.25">
      <c r="B495" s="28">
        <v>490</v>
      </c>
      <c r="C495" s="28" t="s">
        <v>1287</v>
      </c>
      <c r="D495" s="28" t="s">
        <v>1353</v>
      </c>
      <c r="E495" s="28" t="s">
        <v>1381</v>
      </c>
      <c r="F495" s="28">
        <v>1980</v>
      </c>
      <c r="G495" s="28" t="s">
        <v>610</v>
      </c>
      <c r="H495" s="28">
        <v>51</v>
      </c>
      <c r="I495" s="28">
        <v>57</v>
      </c>
    </row>
    <row r="496" spans="2:9" x14ac:dyDescent="0.25">
      <c r="B496" s="28">
        <v>491</v>
      </c>
      <c r="C496" s="28" t="s">
        <v>1287</v>
      </c>
      <c r="D496" s="28" t="s">
        <v>1295</v>
      </c>
      <c r="E496" s="28" t="s">
        <v>1382</v>
      </c>
      <c r="F496" s="28">
        <v>1975</v>
      </c>
      <c r="G496" s="28" t="s">
        <v>610</v>
      </c>
      <c r="H496" s="28">
        <v>51</v>
      </c>
      <c r="I496" s="28">
        <v>25</v>
      </c>
    </row>
    <row r="497" spans="2:9" x14ac:dyDescent="0.25">
      <c r="B497" s="28">
        <v>492</v>
      </c>
      <c r="C497" s="28" t="s">
        <v>1287</v>
      </c>
      <c r="D497" s="28" t="s">
        <v>1297</v>
      </c>
      <c r="E497" s="28" t="s">
        <v>1383</v>
      </c>
      <c r="F497" s="28">
        <v>1974</v>
      </c>
      <c r="G497" s="28" t="s">
        <v>610</v>
      </c>
      <c r="H497" s="28">
        <v>51</v>
      </c>
      <c r="I497" s="28">
        <v>25</v>
      </c>
    </row>
    <row r="498" spans="2:9" x14ac:dyDescent="0.25">
      <c r="B498" s="28">
        <v>493</v>
      </c>
      <c r="C498" s="28" t="s">
        <v>1287</v>
      </c>
      <c r="D498" s="28" t="s">
        <v>1301</v>
      </c>
      <c r="E498" s="28" t="s">
        <v>1384</v>
      </c>
      <c r="F498" s="28">
        <v>1979</v>
      </c>
      <c r="G498" s="28" t="s">
        <v>610</v>
      </c>
      <c r="H498" s="28">
        <v>51</v>
      </c>
      <c r="I498" s="28">
        <v>77</v>
      </c>
    </row>
    <row r="499" spans="2:9" x14ac:dyDescent="0.25">
      <c r="B499" s="28">
        <v>494</v>
      </c>
      <c r="C499" s="28" t="s">
        <v>1287</v>
      </c>
      <c r="D499" s="28" t="s">
        <v>1385</v>
      </c>
      <c r="E499" s="28" t="s">
        <v>1386</v>
      </c>
      <c r="F499" s="28">
        <v>2019</v>
      </c>
      <c r="G499" s="28" t="s">
        <v>610</v>
      </c>
      <c r="H499" s="28">
        <v>51</v>
      </c>
      <c r="I499" s="28">
        <v>45</v>
      </c>
    </row>
    <row r="500" spans="2:9" x14ac:dyDescent="0.25">
      <c r="B500" s="28">
        <v>495</v>
      </c>
      <c r="C500" s="28" t="s">
        <v>1287</v>
      </c>
      <c r="D500" s="28" t="s">
        <v>1385</v>
      </c>
      <c r="E500" s="28" t="s">
        <v>1387</v>
      </c>
      <c r="F500" s="28">
        <v>1979</v>
      </c>
      <c r="G500" s="28" t="s">
        <v>610</v>
      </c>
      <c r="H500" s="28">
        <v>51</v>
      </c>
      <c r="I500" s="28">
        <v>18</v>
      </c>
    </row>
    <row r="501" spans="2:9" x14ac:dyDescent="0.25">
      <c r="B501" s="28">
        <v>496</v>
      </c>
      <c r="C501" s="28" t="s">
        <v>1287</v>
      </c>
      <c r="D501" s="28" t="s">
        <v>1388</v>
      </c>
      <c r="E501" s="28" t="s">
        <v>1389</v>
      </c>
      <c r="F501" s="28">
        <v>1996</v>
      </c>
      <c r="G501" s="28" t="s">
        <v>610</v>
      </c>
      <c r="H501" s="28">
        <v>51</v>
      </c>
      <c r="I501" s="28">
        <v>13</v>
      </c>
    </row>
    <row r="502" spans="2:9" x14ac:dyDescent="0.25">
      <c r="B502" s="28">
        <v>497</v>
      </c>
      <c r="C502" s="28" t="s">
        <v>1287</v>
      </c>
      <c r="D502" s="28" t="s">
        <v>1388</v>
      </c>
      <c r="E502" s="28" t="s">
        <v>1390</v>
      </c>
      <c r="F502" s="28">
        <v>1996</v>
      </c>
      <c r="G502" s="28" t="s">
        <v>610</v>
      </c>
      <c r="H502" s="28">
        <v>51</v>
      </c>
      <c r="I502" s="28">
        <v>80</v>
      </c>
    </row>
    <row r="503" spans="2:9" x14ac:dyDescent="0.25">
      <c r="B503" s="28">
        <v>498</v>
      </c>
      <c r="C503" s="28" t="s">
        <v>1287</v>
      </c>
      <c r="D503" s="28" t="s">
        <v>1391</v>
      </c>
      <c r="E503" s="28" t="s">
        <v>1392</v>
      </c>
      <c r="F503" s="28">
        <v>1996</v>
      </c>
      <c r="G503" s="28" t="s">
        <v>610</v>
      </c>
      <c r="H503" s="28">
        <v>51</v>
      </c>
      <c r="I503" s="28">
        <v>40</v>
      </c>
    </row>
    <row r="504" spans="2:9" x14ac:dyDescent="0.25">
      <c r="B504" s="28">
        <v>499</v>
      </c>
      <c r="C504" s="28" t="s">
        <v>1287</v>
      </c>
      <c r="D504" s="28" t="s">
        <v>1393</v>
      </c>
      <c r="E504" s="28" t="s">
        <v>1394</v>
      </c>
      <c r="F504" s="28">
        <v>1979</v>
      </c>
      <c r="G504" s="28" t="s">
        <v>610</v>
      </c>
      <c r="H504" s="28">
        <v>51</v>
      </c>
      <c r="I504" s="28">
        <v>22</v>
      </c>
    </row>
    <row r="505" spans="2:9" x14ac:dyDescent="0.25">
      <c r="B505" s="28">
        <v>500</v>
      </c>
      <c r="C505" s="28" t="s">
        <v>1287</v>
      </c>
      <c r="D505" s="28" t="s">
        <v>1393</v>
      </c>
      <c r="E505" s="28" t="s">
        <v>1395</v>
      </c>
      <c r="F505" s="28">
        <v>1978</v>
      </c>
      <c r="G505" s="28" t="s">
        <v>610</v>
      </c>
      <c r="H505" s="28">
        <v>51</v>
      </c>
      <c r="I505" s="28">
        <v>15</v>
      </c>
    </row>
    <row r="506" spans="2:9" x14ac:dyDescent="0.25">
      <c r="B506" s="28">
        <v>501</v>
      </c>
      <c r="C506" s="28" t="s">
        <v>1287</v>
      </c>
      <c r="D506" s="28" t="s">
        <v>1396</v>
      </c>
      <c r="E506" s="28" t="s">
        <v>1397</v>
      </c>
      <c r="F506" s="28">
        <v>1985</v>
      </c>
      <c r="G506" s="28" t="s">
        <v>610</v>
      </c>
      <c r="H506" s="28">
        <v>51</v>
      </c>
      <c r="I506" s="28">
        <v>35</v>
      </c>
    </row>
    <row r="507" spans="2:9" x14ac:dyDescent="0.25">
      <c r="B507" s="28">
        <v>502</v>
      </c>
      <c r="C507" s="28" t="s">
        <v>1287</v>
      </c>
      <c r="D507" s="28" t="s">
        <v>1396</v>
      </c>
      <c r="E507" s="28" t="s">
        <v>1398</v>
      </c>
      <c r="F507" s="28">
        <v>1979</v>
      </c>
      <c r="G507" s="28" t="s">
        <v>610</v>
      </c>
      <c r="H507" s="28">
        <v>51</v>
      </c>
      <c r="I507" s="28">
        <v>16</v>
      </c>
    </row>
    <row r="508" spans="2:9" x14ac:dyDescent="0.25">
      <c r="B508" s="28">
        <v>503</v>
      </c>
      <c r="C508" s="28" t="s">
        <v>1287</v>
      </c>
      <c r="D508" s="28" t="s">
        <v>1399</v>
      </c>
      <c r="E508" s="28" t="s">
        <v>1400</v>
      </c>
      <c r="F508" s="28">
        <v>1979</v>
      </c>
      <c r="G508" s="28" t="s">
        <v>610</v>
      </c>
      <c r="H508" s="28">
        <v>51</v>
      </c>
      <c r="I508" s="28">
        <v>45</v>
      </c>
    </row>
    <row r="509" spans="2:9" x14ac:dyDescent="0.25">
      <c r="B509" s="28">
        <v>504</v>
      </c>
      <c r="C509" s="28" t="s">
        <v>1287</v>
      </c>
      <c r="D509" s="28" t="s">
        <v>1305</v>
      </c>
      <c r="E509" s="28" t="s">
        <v>1401</v>
      </c>
      <c r="F509" s="28">
        <v>1979</v>
      </c>
      <c r="G509" s="28" t="s">
        <v>610</v>
      </c>
      <c r="H509" s="28">
        <v>51</v>
      </c>
      <c r="I509" s="28">
        <v>45</v>
      </c>
    </row>
    <row r="510" spans="2:9" x14ac:dyDescent="0.25">
      <c r="B510" s="28">
        <v>505</v>
      </c>
      <c r="C510" s="28" t="s">
        <v>1287</v>
      </c>
      <c r="D510" s="28" t="s">
        <v>1358</v>
      </c>
      <c r="E510" s="28" t="s">
        <v>1402</v>
      </c>
      <c r="F510" s="28">
        <v>1991</v>
      </c>
      <c r="G510" s="28" t="s">
        <v>610</v>
      </c>
      <c r="H510" s="28">
        <v>51</v>
      </c>
      <c r="I510" s="28">
        <v>15</v>
      </c>
    </row>
    <row r="511" spans="2:9" x14ac:dyDescent="0.25">
      <c r="B511" s="28">
        <v>506</v>
      </c>
      <c r="C511" s="28" t="s">
        <v>1287</v>
      </c>
      <c r="D511" s="28" t="s">
        <v>1362</v>
      </c>
      <c r="E511" s="28" t="s">
        <v>1403</v>
      </c>
      <c r="F511" s="28">
        <v>1986</v>
      </c>
      <c r="G511" s="28" t="s">
        <v>610</v>
      </c>
      <c r="H511" s="28">
        <v>51</v>
      </c>
      <c r="I511" s="28">
        <v>5</v>
      </c>
    </row>
    <row r="512" spans="2:9" x14ac:dyDescent="0.25">
      <c r="B512" s="28">
        <v>507</v>
      </c>
      <c r="C512" s="28" t="s">
        <v>1287</v>
      </c>
      <c r="D512" s="28" t="s">
        <v>1362</v>
      </c>
      <c r="E512" s="28" t="s">
        <v>1361</v>
      </c>
      <c r="F512" s="28">
        <v>1981</v>
      </c>
      <c r="G512" s="28" t="s">
        <v>610</v>
      </c>
      <c r="H512" s="28">
        <v>51</v>
      </c>
      <c r="I512" s="28">
        <v>12</v>
      </c>
    </row>
    <row r="513" spans="2:9" x14ac:dyDescent="0.25">
      <c r="B513" s="28">
        <v>508</v>
      </c>
      <c r="C513" s="28" t="s">
        <v>1287</v>
      </c>
      <c r="D513" s="28" t="s">
        <v>1350</v>
      </c>
      <c r="E513" s="28" t="s">
        <v>1404</v>
      </c>
      <c r="F513" s="28">
        <v>1988</v>
      </c>
      <c r="G513" s="28" t="s">
        <v>610</v>
      </c>
      <c r="H513" s="28">
        <v>51</v>
      </c>
      <c r="I513" s="28">
        <v>5</v>
      </c>
    </row>
    <row r="514" spans="2:9" x14ac:dyDescent="0.25">
      <c r="B514" s="28">
        <v>509</v>
      </c>
      <c r="C514" s="28" t="s">
        <v>1287</v>
      </c>
      <c r="D514" s="28" t="s">
        <v>1405</v>
      </c>
      <c r="E514" s="28" t="s">
        <v>1406</v>
      </c>
      <c r="F514" s="28">
        <v>1988</v>
      </c>
      <c r="G514" s="28" t="s">
        <v>610</v>
      </c>
      <c r="H514" s="28">
        <v>51</v>
      </c>
      <c r="I514" s="28">
        <v>5</v>
      </c>
    </row>
    <row r="515" spans="2:9" x14ac:dyDescent="0.25">
      <c r="B515" s="28">
        <v>510</v>
      </c>
      <c r="C515" s="28" t="s">
        <v>1287</v>
      </c>
      <c r="D515" s="28" t="s">
        <v>1405</v>
      </c>
      <c r="E515" s="28" t="s">
        <v>1351</v>
      </c>
      <c r="F515" s="28">
        <v>1988</v>
      </c>
      <c r="G515" s="28" t="s">
        <v>610</v>
      </c>
      <c r="H515" s="28">
        <v>51</v>
      </c>
      <c r="I515" s="28">
        <v>6</v>
      </c>
    </row>
    <row r="516" spans="2:9" x14ac:dyDescent="0.25">
      <c r="B516" s="28">
        <v>511</v>
      </c>
      <c r="C516" s="28" t="s">
        <v>1287</v>
      </c>
      <c r="D516" s="28" t="s">
        <v>1405</v>
      </c>
      <c r="E516" s="28" t="s">
        <v>1351</v>
      </c>
      <c r="F516" s="28">
        <v>1989</v>
      </c>
      <c r="G516" s="28" t="s">
        <v>610</v>
      </c>
      <c r="H516" s="28">
        <v>51</v>
      </c>
      <c r="I516" s="28">
        <v>6</v>
      </c>
    </row>
    <row r="517" spans="2:9" x14ac:dyDescent="0.25">
      <c r="B517" s="28">
        <v>512</v>
      </c>
      <c r="C517" s="28" t="s">
        <v>1287</v>
      </c>
      <c r="D517" s="28" t="s">
        <v>1366</v>
      </c>
      <c r="E517" s="28" t="s">
        <v>1407</v>
      </c>
      <c r="F517" s="28">
        <v>1989</v>
      </c>
      <c r="G517" s="28" t="s">
        <v>610</v>
      </c>
      <c r="H517" s="28">
        <v>51</v>
      </c>
      <c r="I517" s="28">
        <v>5</v>
      </c>
    </row>
    <row r="518" spans="2:9" x14ac:dyDescent="0.25">
      <c r="B518" s="28">
        <v>513</v>
      </c>
      <c r="C518" s="28" t="s">
        <v>1287</v>
      </c>
      <c r="D518" s="28" t="s">
        <v>1366</v>
      </c>
      <c r="E518" s="28" t="s">
        <v>1408</v>
      </c>
      <c r="F518" s="28">
        <v>1989</v>
      </c>
      <c r="G518" s="28" t="s">
        <v>610</v>
      </c>
      <c r="H518" s="28">
        <v>51</v>
      </c>
      <c r="I518" s="28">
        <v>27</v>
      </c>
    </row>
    <row r="519" spans="2:9" x14ac:dyDescent="0.25">
      <c r="B519" s="28">
        <v>514</v>
      </c>
      <c r="C519" s="28" t="s">
        <v>1287</v>
      </c>
      <c r="D519" s="28" t="s">
        <v>1409</v>
      </c>
      <c r="E519" s="28" t="s">
        <v>1365</v>
      </c>
      <c r="F519" s="28">
        <v>1989</v>
      </c>
      <c r="G519" s="28" t="s">
        <v>610</v>
      </c>
      <c r="H519" s="28">
        <v>51</v>
      </c>
      <c r="I519" s="28">
        <v>6</v>
      </c>
    </row>
    <row r="520" spans="2:9" x14ac:dyDescent="0.25">
      <c r="B520" s="28">
        <v>515</v>
      </c>
      <c r="C520" s="28" t="s">
        <v>1287</v>
      </c>
      <c r="D520" s="28" t="s">
        <v>1409</v>
      </c>
      <c r="E520" s="28" t="s">
        <v>1365</v>
      </c>
      <c r="F520" s="28">
        <v>1989</v>
      </c>
      <c r="G520" s="28" t="s">
        <v>610</v>
      </c>
      <c r="H520" s="28">
        <v>51</v>
      </c>
      <c r="I520" s="28">
        <v>22.5</v>
      </c>
    </row>
    <row r="521" spans="2:9" x14ac:dyDescent="0.25">
      <c r="B521" s="28">
        <v>516</v>
      </c>
      <c r="C521" s="28" t="s">
        <v>1287</v>
      </c>
      <c r="D521" s="28" t="s">
        <v>1369</v>
      </c>
      <c r="E521" s="28" t="s">
        <v>1410</v>
      </c>
      <c r="F521" s="28">
        <v>1989</v>
      </c>
      <c r="G521" s="28" t="s">
        <v>610</v>
      </c>
      <c r="H521" s="28">
        <v>51</v>
      </c>
      <c r="I521" s="28">
        <v>5</v>
      </c>
    </row>
    <row r="522" spans="2:9" x14ac:dyDescent="0.25">
      <c r="B522" s="28">
        <v>517</v>
      </c>
      <c r="C522" s="28" t="s">
        <v>1287</v>
      </c>
      <c r="D522" s="28" t="s">
        <v>1369</v>
      </c>
      <c r="E522" s="28" t="s">
        <v>1368</v>
      </c>
      <c r="F522" s="28">
        <v>1989</v>
      </c>
      <c r="G522" s="28" t="s">
        <v>610</v>
      </c>
      <c r="H522" s="28">
        <v>51</v>
      </c>
      <c r="I522" s="28">
        <v>15</v>
      </c>
    </row>
    <row r="523" spans="2:9" x14ac:dyDescent="0.25">
      <c r="B523" s="28">
        <v>518</v>
      </c>
      <c r="C523" s="28" t="s">
        <v>1287</v>
      </c>
      <c r="D523" s="28" t="s">
        <v>1379</v>
      </c>
      <c r="E523" s="28" t="s">
        <v>1411</v>
      </c>
      <c r="F523" s="28">
        <v>1985</v>
      </c>
      <c r="G523" s="28" t="s">
        <v>610</v>
      </c>
      <c r="H523" s="28">
        <v>51</v>
      </c>
      <c r="I523" s="28">
        <v>5</v>
      </c>
    </row>
    <row r="524" spans="2:9" x14ac:dyDescent="0.25">
      <c r="B524" s="28">
        <v>519</v>
      </c>
      <c r="C524" s="28" t="s">
        <v>1287</v>
      </c>
      <c r="D524" s="28" t="s">
        <v>1379</v>
      </c>
      <c r="E524" s="28" t="s">
        <v>1343</v>
      </c>
      <c r="F524" s="28">
        <v>1985</v>
      </c>
      <c r="G524" s="28" t="s">
        <v>610</v>
      </c>
      <c r="H524" s="28">
        <v>51</v>
      </c>
      <c r="I524" s="28">
        <v>13.5</v>
      </c>
    </row>
    <row r="525" spans="2:9" x14ac:dyDescent="0.25">
      <c r="B525" s="28">
        <v>520</v>
      </c>
      <c r="C525" s="28" t="s">
        <v>1287</v>
      </c>
      <c r="D525" s="28" t="s">
        <v>1412</v>
      </c>
      <c r="E525" s="28" t="s">
        <v>1413</v>
      </c>
      <c r="F525" s="28">
        <v>1985</v>
      </c>
      <c r="G525" s="28" t="s">
        <v>610</v>
      </c>
      <c r="H525" s="28">
        <v>51</v>
      </c>
      <c r="I525" s="28">
        <v>5</v>
      </c>
    </row>
    <row r="526" spans="2:9" x14ac:dyDescent="0.25">
      <c r="B526" s="28">
        <v>521</v>
      </c>
      <c r="C526" s="28" t="s">
        <v>1287</v>
      </c>
      <c r="D526" s="28" t="s">
        <v>1414</v>
      </c>
      <c r="E526" s="28" t="s">
        <v>1415</v>
      </c>
      <c r="F526" s="28">
        <v>1986</v>
      </c>
      <c r="G526" s="28" t="s">
        <v>610</v>
      </c>
      <c r="H526" s="28">
        <v>51</v>
      </c>
      <c r="I526" s="28">
        <v>5</v>
      </c>
    </row>
    <row r="527" spans="2:9" x14ac:dyDescent="0.25">
      <c r="B527" s="28">
        <v>522</v>
      </c>
      <c r="C527" s="28" t="s">
        <v>1287</v>
      </c>
      <c r="D527" s="28" t="s">
        <v>1416</v>
      </c>
      <c r="E527" s="28" t="s">
        <v>1417</v>
      </c>
      <c r="F527" s="28">
        <v>1984</v>
      </c>
      <c r="G527" s="28" t="s">
        <v>610</v>
      </c>
      <c r="H527" s="28">
        <v>51</v>
      </c>
      <c r="I527" s="28">
        <v>5</v>
      </c>
    </row>
    <row r="528" spans="2:9" x14ac:dyDescent="0.25">
      <c r="B528" s="28">
        <v>523</v>
      </c>
      <c r="C528" s="28" t="s">
        <v>1287</v>
      </c>
      <c r="D528" s="28" t="s">
        <v>1416</v>
      </c>
      <c r="E528" s="28" t="s">
        <v>1354</v>
      </c>
      <c r="F528" s="28">
        <v>1984</v>
      </c>
      <c r="G528" s="28" t="s">
        <v>610</v>
      </c>
      <c r="H528" s="28">
        <v>51</v>
      </c>
      <c r="I528" s="28">
        <v>13.5</v>
      </c>
    </row>
    <row r="529" spans="2:9" x14ac:dyDescent="0.25">
      <c r="B529" s="28">
        <v>524</v>
      </c>
      <c r="C529" s="28" t="s">
        <v>1287</v>
      </c>
      <c r="D529" s="28" t="s">
        <v>986</v>
      </c>
      <c r="E529" s="28" t="s">
        <v>1418</v>
      </c>
      <c r="F529" s="28">
        <v>1988</v>
      </c>
      <c r="G529" s="28" t="s">
        <v>610</v>
      </c>
      <c r="H529" s="28">
        <v>40</v>
      </c>
      <c r="I529" s="28">
        <v>40</v>
      </c>
    </row>
    <row r="530" spans="2:9" x14ac:dyDescent="0.25">
      <c r="B530" s="28">
        <v>525</v>
      </c>
      <c r="C530" s="28" t="s">
        <v>1287</v>
      </c>
      <c r="D530" s="28" t="s">
        <v>995</v>
      </c>
      <c r="E530" s="28" t="s">
        <v>1419</v>
      </c>
      <c r="F530" s="28">
        <v>1990</v>
      </c>
      <c r="G530" s="28" t="s">
        <v>610</v>
      </c>
      <c r="H530" s="28">
        <v>40</v>
      </c>
      <c r="I530" s="28">
        <v>20</v>
      </c>
    </row>
    <row r="531" spans="2:9" x14ac:dyDescent="0.25">
      <c r="B531" s="28">
        <v>526</v>
      </c>
      <c r="C531" s="28" t="s">
        <v>1287</v>
      </c>
      <c r="D531" s="28" t="s">
        <v>995</v>
      </c>
      <c r="E531" s="28" t="s">
        <v>1420</v>
      </c>
      <c r="F531" s="28">
        <v>1990</v>
      </c>
      <c r="G531" s="28" t="s">
        <v>610</v>
      </c>
      <c r="H531" s="28">
        <v>40</v>
      </c>
      <c r="I531" s="28">
        <v>30</v>
      </c>
    </row>
    <row r="532" spans="2:9" x14ac:dyDescent="0.25">
      <c r="B532" s="28">
        <v>527</v>
      </c>
      <c r="C532" s="28" t="s">
        <v>1287</v>
      </c>
      <c r="D532" s="28" t="s">
        <v>965</v>
      </c>
      <c r="E532" s="28" t="s">
        <v>1421</v>
      </c>
      <c r="F532" s="28">
        <v>1988</v>
      </c>
      <c r="G532" s="28" t="s">
        <v>610</v>
      </c>
      <c r="H532" s="28">
        <v>40</v>
      </c>
      <c r="I532" s="28">
        <v>56</v>
      </c>
    </row>
    <row r="533" spans="2:9" x14ac:dyDescent="0.25">
      <c r="B533" s="28">
        <v>528</v>
      </c>
      <c r="C533" s="28" t="s">
        <v>1287</v>
      </c>
      <c r="D533" s="28" t="s">
        <v>1412</v>
      </c>
      <c r="E533" s="28" t="s">
        <v>1422</v>
      </c>
      <c r="F533" s="28">
        <v>1985</v>
      </c>
      <c r="G533" s="28" t="s">
        <v>610</v>
      </c>
      <c r="H533" s="28">
        <v>40</v>
      </c>
      <c r="I533" s="28">
        <v>14</v>
      </c>
    </row>
    <row r="534" spans="2:9" x14ac:dyDescent="0.25">
      <c r="B534" s="28">
        <v>529</v>
      </c>
      <c r="C534" s="28" t="s">
        <v>1287</v>
      </c>
      <c r="D534" s="28" t="s">
        <v>1414</v>
      </c>
      <c r="E534" s="28" t="s">
        <v>1423</v>
      </c>
      <c r="F534" s="28">
        <v>1986</v>
      </c>
      <c r="G534" s="28" t="s">
        <v>610</v>
      </c>
      <c r="H534" s="28">
        <v>40</v>
      </c>
      <c r="I534" s="28">
        <v>125</v>
      </c>
    </row>
    <row r="535" spans="2:9" x14ac:dyDescent="0.25">
      <c r="B535" s="28">
        <v>530</v>
      </c>
      <c r="C535" s="28" t="s">
        <v>1287</v>
      </c>
      <c r="D535" s="28" t="s">
        <v>1424</v>
      </c>
      <c r="E535" s="28" t="s">
        <v>1425</v>
      </c>
      <c r="F535" s="28">
        <v>1986</v>
      </c>
      <c r="G535" s="28" t="s">
        <v>610</v>
      </c>
      <c r="H535" s="28">
        <v>40</v>
      </c>
      <c r="I535" s="28">
        <v>7</v>
      </c>
    </row>
    <row r="536" spans="2:9" x14ac:dyDescent="0.25">
      <c r="B536" s="28">
        <v>531</v>
      </c>
      <c r="C536" s="28" t="s">
        <v>1287</v>
      </c>
      <c r="D536" s="28" t="s">
        <v>1416</v>
      </c>
      <c r="E536" s="28" t="s">
        <v>1426</v>
      </c>
      <c r="F536" s="28">
        <v>1980</v>
      </c>
      <c r="G536" s="28" t="s">
        <v>610</v>
      </c>
      <c r="H536" s="28">
        <v>40</v>
      </c>
      <c r="I536" s="28">
        <v>23</v>
      </c>
    </row>
    <row r="537" spans="2:9" x14ac:dyDescent="0.25">
      <c r="B537" s="28">
        <v>532</v>
      </c>
      <c r="C537" s="28" t="s">
        <v>1287</v>
      </c>
      <c r="D537" s="28" t="s">
        <v>1299</v>
      </c>
      <c r="E537" s="28" t="s">
        <v>1427</v>
      </c>
      <c r="F537" s="28">
        <v>1990</v>
      </c>
      <c r="G537" s="28" t="s">
        <v>610</v>
      </c>
      <c r="H537" s="28">
        <v>40</v>
      </c>
      <c r="I537" s="28">
        <v>12</v>
      </c>
    </row>
    <row r="538" spans="2:9" x14ac:dyDescent="0.25">
      <c r="B538" s="28">
        <v>533</v>
      </c>
      <c r="C538" s="28" t="s">
        <v>1287</v>
      </c>
      <c r="D538" s="28" t="s">
        <v>1385</v>
      </c>
      <c r="E538" s="28" t="s">
        <v>1428</v>
      </c>
      <c r="F538" s="28">
        <v>1982</v>
      </c>
      <c r="G538" s="28" t="s">
        <v>610</v>
      </c>
      <c r="H538" s="28">
        <v>40</v>
      </c>
      <c r="I538" s="28">
        <v>30</v>
      </c>
    </row>
    <row r="539" spans="2:9" x14ac:dyDescent="0.25">
      <c r="B539" s="28">
        <v>534</v>
      </c>
      <c r="C539" s="28" t="s">
        <v>1287</v>
      </c>
      <c r="D539" s="28" t="s">
        <v>1429</v>
      </c>
      <c r="E539" s="28" t="s">
        <v>1430</v>
      </c>
      <c r="F539" s="28">
        <v>1979</v>
      </c>
      <c r="G539" s="28" t="s">
        <v>610</v>
      </c>
      <c r="H539" s="28">
        <v>40</v>
      </c>
      <c r="I539" s="28">
        <v>14</v>
      </c>
    </row>
    <row r="540" spans="2:9" x14ac:dyDescent="0.25">
      <c r="B540" s="28">
        <v>535</v>
      </c>
      <c r="C540" s="28" t="s">
        <v>1287</v>
      </c>
      <c r="D540" s="28" t="s">
        <v>1429</v>
      </c>
      <c r="E540" s="28" t="s">
        <v>1431</v>
      </c>
      <c r="F540" s="28">
        <v>1996</v>
      </c>
      <c r="G540" s="28" t="s">
        <v>610</v>
      </c>
      <c r="H540" s="28">
        <v>40</v>
      </c>
      <c r="I540" s="28">
        <v>20</v>
      </c>
    </row>
    <row r="541" spans="2:9" x14ac:dyDescent="0.25">
      <c r="B541" s="28">
        <v>536</v>
      </c>
      <c r="C541" s="28" t="s">
        <v>1287</v>
      </c>
      <c r="D541" s="28" t="s">
        <v>1391</v>
      </c>
      <c r="E541" s="28" t="s">
        <v>1432</v>
      </c>
      <c r="F541" s="28">
        <v>1996</v>
      </c>
      <c r="G541" s="28" t="s">
        <v>610</v>
      </c>
      <c r="H541" s="28">
        <v>40</v>
      </c>
      <c r="I541" s="28">
        <v>12</v>
      </c>
    </row>
    <row r="542" spans="2:9" x14ac:dyDescent="0.25">
      <c r="B542" s="28">
        <v>537</v>
      </c>
      <c r="C542" s="28" t="s">
        <v>1287</v>
      </c>
      <c r="D542" s="28" t="s">
        <v>1348</v>
      </c>
      <c r="E542" s="28" t="s">
        <v>1433</v>
      </c>
      <c r="F542" s="28">
        <v>1983</v>
      </c>
      <c r="G542" s="28" t="s">
        <v>610</v>
      </c>
      <c r="H542" s="28">
        <v>40</v>
      </c>
      <c r="I542" s="28">
        <v>28</v>
      </c>
    </row>
    <row r="543" spans="2:9" x14ac:dyDescent="0.25">
      <c r="B543" s="28">
        <v>538</v>
      </c>
      <c r="C543" s="28" t="s">
        <v>1287</v>
      </c>
      <c r="D543" s="28" t="s">
        <v>1434</v>
      </c>
      <c r="E543" s="28" t="s">
        <v>1435</v>
      </c>
      <c r="F543" s="28">
        <v>1983</v>
      </c>
      <c r="G543" s="28" t="s">
        <v>610</v>
      </c>
      <c r="H543" s="28">
        <v>40</v>
      </c>
      <c r="I543" s="28">
        <v>60</v>
      </c>
    </row>
    <row r="544" spans="2:9" x14ac:dyDescent="0.25">
      <c r="B544" s="28">
        <v>539</v>
      </c>
      <c r="C544" s="28" t="s">
        <v>1287</v>
      </c>
      <c r="D544" s="28" t="s">
        <v>1310</v>
      </c>
      <c r="E544" s="28" t="s">
        <v>1436</v>
      </c>
      <c r="F544" s="28">
        <v>1966</v>
      </c>
      <c r="G544" s="28" t="s">
        <v>610</v>
      </c>
      <c r="H544" s="28">
        <v>40</v>
      </c>
      <c r="I544" s="28">
        <v>21</v>
      </c>
    </row>
    <row r="545" spans="2:9" x14ac:dyDescent="0.25">
      <c r="B545" s="28">
        <v>540</v>
      </c>
      <c r="C545" s="28" t="s">
        <v>1287</v>
      </c>
      <c r="D545" s="28" t="s">
        <v>1412</v>
      </c>
      <c r="E545" s="28" t="s">
        <v>1380</v>
      </c>
      <c r="F545" s="28">
        <v>1985</v>
      </c>
      <c r="G545" s="28" t="s">
        <v>610</v>
      </c>
      <c r="H545" s="28">
        <v>40</v>
      </c>
      <c r="I545" s="28">
        <v>51</v>
      </c>
    </row>
    <row r="546" spans="2:9" x14ac:dyDescent="0.25">
      <c r="B546" s="28">
        <v>541</v>
      </c>
      <c r="C546" s="28" t="s">
        <v>1287</v>
      </c>
      <c r="D546" s="28" t="s">
        <v>1414</v>
      </c>
      <c r="E546" s="28" t="s">
        <v>1422</v>
      </c>
      <c r="F546" s="28">
        <v>1986</v>
      </c>
      <c r="G546" s="28" t="s">
        <v>610</v>
      </c>
      <c r="H546" s="28">
        <v>40</v>
      </c>
      <c r="I546" s="28">
        <v>13.5</v>
      </c>
    </row>
    <row r="547" spans="2:9" x14ac:dyDescent="0.25">
      <c r="B547" s="28">
        <v>542</v>
      </c>
      <c r="C547" s="28" t="s">
        <v>1287</v>
      </c>
      <c r="D547" s="28" t="s">
        <v>1323</v>
      </c>
      <c r="E547" s="28" t="s">
        <v>1437</v>
      </c>
      <c r="F547" s="28">
        <v>1989</v>
      </c>
      <c r="G547" s="28" t="s">
        <v>610</v>
      </c>
      <c r="H547" s="28">
        <v>32</v>
      </c>
      <c r="I547" s="28">
        <v>10</v>
      </c>
    </row>
    <row r="548" spans="2:9" x14ac:dyDescent="0.25">
      <c r="B548" s="28">
        <v>543</v>
      </c>
      <c r="C548" s="28" t="s">
        <v>1287</v>
      </c>
      <c r="D548" s="28" t="s">
        <v>1325</v>
      </c>
      <c r="E548" s="28" t="s">
        <v>1438</v>
      </c>
      <c r="F548" s="28">
        <v>1990</v>
      </c>
      <c r="G548" s="28" t="s">
        <v>610</v>
      </c>
      <c r="H548" s="28">
        <v>32</v>
      </c>
      <c r="I548" s="28">
        <v>10</v>
      </c>
    </row>
    <row r="549" spans="2:9" x14ac:dyDescent="0.25">
      <c r="B549" s="28">
        <v>544</v>
      </c>
      <c r="C549" s="28" t="s">
        <v>1287</v>
      </c>
      <c r="D549" s="28" t="s">
        <v>1317</v>
      </c>
      <c r="E549" s="28" t="s">
        <v>1402</v>
      </c>
      <c r="F549" s="28">
        <v>1990</v>
      </c>
      <c r="G549" s="28" t="s">
        <v>610</v>
      </c>
      <c r="H549" s="28">
        <v>32</v>
      </c>
      <c r="I549" s="28">
        <v>29.5</v>
      </c>
    </row>
    <row r="550" spans="2:9" x14ac:dyDescent="0.25">
      <c r="B550" s="28">
        <v>545</v>
      </c>
      <c r="C550" s="28" t="s">
        <v>1287</v>
      </c>
      <c r="D550" s="28" t="s">
        <v>1337</v>
      </c>
      <c r="E550" s="28" t="s">
        <v>1439</v>
      </c>
      <c r="F550" s="28">
        <v>1987</v>
      </c>
      <c r="G550" s="28" t="s">
        <v>610</v>
      </c>
      <c r="H550" s="28">
        <v>32</v>
      </c>
      <c r="I550" s="28">
        <v>26</v>
      </c>
    </row>
    <row r="551" spans="2:9" x14ac:dyDescent="0.25">
      <c r="B551" s="28">
        <v>546</v>
      </c>
      <c r="C551" s="28" t="s">
        <v>1287</v>
      </c>
      <c r="D551" s="28" t="s">
        <v>987</v>
      </c>
      <c r="E551" s="28" t="s">
        <v>1440</v>
      </c>
      <c r="F551" s="28">
        <v>1987</v>
      </c>
      <c r="G551" s="28" t="s">
        <v>610</v>
      </c>
      <c r="H551" s="28">
        <v>32</v>
      </c>
      <c r="I551" s="28">
        <v>34</v>
      </c>
    </row>
    <row r="552" spans="2:9" x14ac:dyDescent="0.25">
      <c r="B552" s="28">
        <v>547</v>
      </c>
      <c r="C552" s="28" t="s">
        <v>1287</v>
      </c>
      <c r="D552" s="28" t="s">
        <v>1441</v>
      </c>
      <c r="E552" s="28" t="s">
        <v>1442</v>
      </c>
      <c r="F552" s="28">
        <v>1979</v>
      </c>
      <c r="G552" s="28" t="s">
        <v>610</v>
      </c>
      <c r="H552" s="28">
        <v>32</v>
      </c>
      <c r="I552" s="28">
        <v>20</v>
      </c>
    </row>
    <row r="553" spans="2:9" x14ac:dyDescent="0.25">
      <c r="B553" s="28">
        <v>548</v>
      </c>
      <c r="C553" s="28" t="s">
        <v>1287</v>
      </c>
      <c r="D553" s="28" t="s">
        <v>1441</v>
      </c>
      <c r="E553" s="28" t="s">
        <v>1443</v>
      </c>
      <c r="F553" s="28">
        <v>2020</v>
      </c>
      <c r="G553" s="28" t="s">
        <v>610</v>
      </c>
      <c r="H553" s="28">
        <v>32</v>
      </c>
      <c r="I553" s="28">
        <v>65</v>
      </c>
    </row>
    <row r="554" spans="2:9" x14ac:dyDescent="0.25">
      <c r="B554" s="28">
        <v>549</v>
      </c>
      <c r="C554" s="28" t="s">
        <v>1287</v>
      </c>
      <c r="D554" s="28" t="s">
        <v>1444</v>
      </c>
      <c r="E554" s="28" t="s">
        <v>1445</v>
      </c>
      <c r="F554" s="28">
        <v>1996</v>
      </c>
      <c r="G554" s="28" t="s">
        <v>610</v>
      </c>
      <c r="H554" s="28">
        <v>32</v>
      </c>
      <c r="I554" s="28">
        <v>55</v>
      </c>
    </row>
    <row r="555" spans="2:9" x14ac:dyDescent="0.25">
      <c r="B555" s="28">
        <v>550</v>
      </c>
      <c r="C555" s="28" t="s">
        <v>1287</v>
      </c>
      <c r="D555" s="28" t="s">
        <v>1446</v>
      </c>
      <c r="E555" s="28" t="s">
        <v>1447</v>
      </c>
      <c r="F555" s="28">
        <v>1978</v>
      </c>
      <c r="G555" s="28" t="s">
        <v>610</v>
      </c>
      <c r="H555" s="28">
        <v>32</v>
      </c>
      <c r="I555" s="28">
        <v>53</v>
      </c>
    </row>
    <row r="556" spans="2:9" x14ac:dyDescent="0.25">
      <c r="B556" s="28">
        <v>551</v>
      </c>
      <c r="C556" s="28" t="s">
        <v>1287</v>
      </c>
      <c r="D556" s="28" t="s">
        <v>1358</v>
      </c>
      <c r="E556" s="28" t="s">
        <v>1448</v>
      </c>
      <c r="F556" s="28">
        <v>1990</v>
      </c>
      <c r="G556" s="28" t="s">
        <v>610</v>
      </c>
      <c r="H556" s="28">
        <v>32</v>
      </c>
      <c r="I556" s="28">
        <v>5</v>
      </c>
    </row>
    <row r="557" spans="2:9" x14ac:dyDescent="0.25">
      <c r="B557" s="28">
        <v>552</v>
      </c>
      <c r="C557" s="28" t="s">
        <v>1287</v>
      </c>
      <c r="D557" s="28" t="s">
        <v>1225</v>
      </c>
      <c r="E557" s="28" t="s">
        <v>1449</v>
      </c>
      <c r="F557" s="28">
        <v>1980</v>
      </c>
      <c r="G557" s="28" t="s">
        <v>609</v>
      </c>
      <c r="H557" s="28">
        <v>27</v>
      </c>
      <c r="I557" s="28">
        <v>47</v>
      </c>
    </row>
    <row r="558" spans="2:9" x14ac:dyDescent="0.25">
      <c r="B558" s="28">
        <v>553</v>
      </c>
      <c r="C558" s="28" t="s">
        <v>1287</v>
      </c>
      <c r="D558" s="28" t="s">
        <v>954</v>
      </c>
      <c r="E558" s="28" t="s">
        <v>1450</v>
      </c>
      <c r="F558" s="28">
        <v>1980</v>
      </c>
      <c r="G558" s="28" t="s">
        <v>610</v>
      </c>
      <c r="H558" s="28">
        <v>27</v>
      </c>
      <c r="I558" s="28">
        <v>17</v>
      </c>
    </row>
    <row r="559" spans="2:9" x14ac:dyDescent="0.25">
      <c r="B559" s="28">
        <v>554</v>
      </c>
      <c r="C559" s="28" t="s">
        <v>1287</v>
      </c>
      <c r="D559" s="28" t="s">
        <v>1325</v>
      </c>
      <c r="E559" s="28" t="s">
        <v>1451</v>
      </c>
      <c r="F559" s="28">
        <v>1990</v>
      </c>
      <c r="G559" s="28" t="s">
        <v>610</v>
      </c>
      <c r="H559" s="28">
        <v>27</v>
      </c>
      <c r="I559" s="28">
        <v>25</v>
      </c>
    </row>
    <row r="560" spans="2:9" x14ac:dyDescent="0.25">
      <c r="B560" s="28">
        <v>555</v>
      </c>
      <c r="C560" s="28" t="s">
        <v>1287</v>
      </c>
      <c r="D560" s="28" t="s">
        <v>961</v>
      </c>
      <c r="E560" s="28" t="s">
        <v>1452</v>
      </c>
      <c r="F560" s="28">
        <v>1989</v>
      </c>
      <c r="G560" s="28" t="s">
        <v>610</v>
      </c>
      <c r="H560" s="28">
        <v>27</v>
      </c>
      <c r="I560" s="28">
        <v>28</v>
      </c>
    </row>
    <row r="561" spans="2:9" x14ac:dyDescent="0.25">
      <c r="B561" s="28">
        <v>556</v>
      </c>
      <c r="C561" s="28" t="s">
        <v>1287</v>
      </c>
      <c r="D561" s="28" t="s">
        <v>988</v>
      </c>
      <c r="E561" s="28" t="s">
        <v>1047</v>
      </c>
      <c r="F561" s="28">
        <v>1989</v>
      </c>
      <c r="G561" s="28" t="s">
        <v>610</v>
      </c>
      <c r="H561" s="28">
        <v>27</v>
      </c>
      <c r="I561" s="28">
        <v>40</v>
      </c>
    </row>
    <row r="562" spans="2:9" x14ac:dyDescent="0.25">
      <c r="B562" s="28">
        <v>557</v>
      </c>
      <c r="C562" s="28" t="s">
        <v>1287</v>
      </c>
      <c r="D562" s="28" t="s">
        <v>963</v>
      </c>
      <c r="E562" s="28" t="s">
        <v>1453</v>
      </c>
      <c r="F562" s="28">
        <v>1988</v>
      </c>
      <c r="G562" s="28" t="s">
        <v>610</v>
      </c>
      <c r="H562" s="28">
        <v>27</v>
      </c>
      <c r="I562" s="28">
        <v>20</v>
      </c>
    </row>
    <row r="563" spans="2:9" x14ac:dyDescent="0.25">
      <c r="B563" s="28">
        <v>558</v>
      </c>
      <c r="C563" s="28" t="s">
        <v>1287</v>
      </c>
      <c r="D563" s="28" t="s">
        <v>965</v>
      </c>
      <c r="E563" s="28" t="s">
        <v>1454</v>
      </c>
      <c r="F563" s="28">
        <v>1988</v>
      </c>
      <c r="G563" s="28" t="s">
        <v>610</v>
      </c>
      <c r="H563" s="28">
        <v>27</v>
      </c>
      <c r="I563" s="28">
        <v>12</v>
      </c>
    </row>
    <row r="564" spans="2:9" x14ac:dyDescent="0.25">
      <c r="B564" s="28">
        <v>559</v>
      </c>
      <c r="C564" s="28" t="s">
        <v>1287</v>
      </c>
      <c r="D564" s="28" t="s">
        <v>1185</v>
      </c>
      <c r="E564" s="28" t="s">
        <v>1455</v>
      </c>
      <c r="F564" s="28">
        <v>1982</v>
      </c>
      <c r="G564" s="28" t="s">
        <v>610</v>
      </c>
      <c r="H564" s="28">
        <v>27</v>
      </c>
      <c r="I564" s="28">
        <v>30</v>
      </c>
    </row>
    <row r="565" spans="2:9" x14ac:dyDescent="0.25">
      <c r="B565" s="28">
        <v>560</v>
      </c>
      <c r="C565" s="28" t="s">
        <v>1287</v>
      </c>
      <c r="D565" s="28" t="s">
        <v>1342</v>
      </c>
      <c r="E565" s="28" t="s">
        <v>1456</v>
      </c>
      <c r="F565" s="28">
        <v>1991</v>
      </c>
      <c r="G565" s="28" t="s">
        <v>610</v>
      </c>
      <c r="H565" s="28">
        <v>27</v>
      </c>
      <c r="I565" s="28">
        <v>15</v>
      </c>
    </row>
    <row r="566" spans="2:9" x14ac:dyDescent="0.25">
      <c r="B566" s="28">
        <v>561</v>
      </c>
      <c r="C566" s="28" t="s">
        <v>1287</v>
      </c>
      <c r="D566" s="28" t="s">
        <v>1424</v>
      </c>
      <c r="E566" s="28" t="s">
        <v>1457</v>
      </c>
      <c r="F566" s="28">
        <v>1986</v>
      </c>
      <c r="G566" s="28" t="s">
        <v>610</v>
      </c>
      <c r="H566" s="28">
        <v>27</v>
      </c>
      <c r="I566" s="28">
        <v>45</v>
      </c>
    </row>
    <row r="567" spans="2:9" x14ac:dyDescent="0.25">
      <c r="B567" s="28">
        <v>562</v>
      </c>
      <c r="C567" s="28" t="s">
        <v>1287</v>
      </c>
      <c r="D567" s="28" t="s">
        <v>1292</v>
      </c>
      <c r="E567" s="28" t="s">
        <v>1458</v>
      </c>
      <c r="F567" s="28">
        <v>1983</v>
      </c>
      <c r="G567" s="28" t="s">
        <v>610</v>
      </c>
      <c r="H567" s="28">
        <v>27</v>
      </c>
      <c r="I567" s="28">
        <v>51</v>
      </c>
    </row>
    <row r="568" spans="2:9" x14ac:dyDescent="0.25">
      <c r="B568" s="28">
        <v>563</v>
      </c>
      <c r="C568" s="28" t="s">
        <v>1287</v>
      </c>
      <c r="D568" s="28" t="s">
        <v>1459</v>
      </c>
      <c r="E568" s="28" t="s">
        <v>1460</v>
      </c>
      <c r="F568" s="28">
        <v>1983</v>
      </c>
      <c r="G568" s="28" t="s">
        <v>610</v>
      </c>
      <c r="H568" s="28">
        <v>27</v>
      </c>
      <c r="I568" s="28">
        <v>16</v>
      </c>
    </row>
    <row r="569" spans="2:9" x14ac:dyDescent="0.25">
      <c r="B569" s="28">
        <v>564</v>
      </c>
      <c r="C569" s="28" t="s">
        <v>1287</v>
      </c>
      <c r="D569" s="28" t="s">
        <v>1353</v>
      </c>
      <c r="E569" s="28" t="s">
        <v>1461</v>
      </c>
      <c r="F569" s="28">
        <v>1982</v>
      </c>
      <c r="G569" s="28" t="s">
        <v>610</v>
      </c>
      <c r="H569" s="28">
        <v>27</v>
      </c>
      <c r="I569" s="28">
        <v>19</v>
      </c>
    </row>
    <row r="570" spans="2:9" x14ac:dyDescent="0.25">
      <c r="B570" s="28">
        <v>565</v>
      </c>
      <c r="C570" s="28" t="s">
        <v>1287</v>
      </c>
      <c r="D570" s="28" t="s">
        <v>1462</v>
      </c>
      <c r="E570" s="28" t="s">
        <v>1463</v>
      </c>
      <c r="F570" s="28">
        <v>2021</v>
      </c>
      <c r="G570" s="28" t="s">
        <v>610</v>
      </c>
      <c r="H570" s="28">
        <v>27</v>
      </c>
      <c r="I570" s="28">
        <v>14</v>
      </c>
    </row>
    <row r="571" spans="2:9" x14ac:dyDescent="0.25">
      <c r="B571" s="28">
        <v>566</v>
      </c>
      <c r="C571" s="28" t="s">
        <v>1287</v>
      </c>
      <c r="D571" s="28" t="s">
        <v>1462</v>
      </c>
      <c r="E571" s="28" t="s">
        <v>1464</v>
      </c>
      <c r="F571" s="28">
        <v>2021</v>
      </c>
      <c r="G571" s="28" t="s">
        <v>610</v>
      </c>
      <c r="H571" s="28">
        <v>27</v>
      </c>
      <c r="I571" s="28">
        <v>37</v>
      </c>
    </row>
    <row r="572" spans="2:9" x14ac:dyDescent="0.25">
      <c r="B572" s="28">
        <v>567</v>
      </c>
      <c r="C572" s="28" t="s">
        <v>1287</v>
      </c>
      <c r="D572" s="28" t="s">
        <v>1462</v>
      </c>
      <c r="E572" s="28" t="s">
        <v>1465</v>
      </c>
      <c r="F572" s="28">
        <v>1985</v>
      </c>
      <c r="G572" s="28" t="s">
        <v>610</v>
      </c>
      <c r="H572" s="28">
        <v>27</v>
      </c>
      <c r="I572" s="28">
        <v>45</v>
      </c>
    </row>
    <row r="573" spans="2:9" x14ac:dyDescent="0.25">
      <c r="B573" s="28">
        <v>568</v>
      </c>
      <c r="C573" s="28" t="s">
        <v>1287</v>
      </c>
      <c r="D573" s="28" t="s">
        <v>1444</v>
      </c>
      <c r="E573" s="28" t="s">
        <v>1466</v>
      </c>
      <c r="F573" s="28">
        <v>1990</v>
      </c>
      <c r="G573" s="28" t="s">
        <v>610</v>
      </c>
      <c r="H573" s="28">
        <v>27</v>
      </c>
      <c r="I573" s="28">
        <v>12.5</v>
      </c>
    </row>
    <row r="574" spans="2:9" x14ac:dyDescent="0.25">
      <c r="B574" s="28">
        <v>569</v>
      </c>
      <c r="C574" s="28" t="s">
        <v>1287</v>
      </c>
      <c r="D574" s="28" t="s">
        <v>1307</v>
      </c>
      <c r="E574" s="28" t="s">
        <v>1467</v>
      </c>
      <c r="F574" s="28">
        <v>1986</v>
      </c>
      <c r="G574" s="28" t="s">
        <v>610</v>
      </c>
      <c r="H574" s="28">
        <v>27</v>
      </c>
      <c r="I574" s="28">
        <v>12</v>
      </c>
    </row>
    <row r="575" spans="2:9" x14ac:dyDescent="0.25">
      <c r="B575" s="28">
        <v>570</v>
      </c>
      <c r="C575" s="28" t="s">
        <v>1287</v>
      </c>
      <c r="D575" s="28" t="s">
        <v>1399</v>
      </c>
      <c r="E575" s="28" t="s">
        <v>1468</v>
      </c>
      <c r="F575" s="28">
        <v>1978</v>
      </c>
      <c r="G575" s="28" t="s">
        <v>610</v>
      </c>
      <c r="H575" s="28">
        <v>27</v>
      </c>
      <c r="I575" s="28">
        <v>18</v>
      </c>
    </row>
    <row r="576" spans="2:9" x14ac:dyDescent="0.25">
      <c r="B576" s="28">
        <v>571</v>
      </c>
      <c r="C576" s="28" t="s">
        <v>1287</v>
      </c>
      <c r="D576" s="28" t="s">
        <v>1399</v>
      </c>
      <c r="E576" s="28" t="s">
        <v>1469</v>
      </c>
      <c r="F576" s="28">
        <v>1978</v>
      </c>
      <c r="G576" s="28" t="s">
        <v>610</v>
      </c>
      <c r="H576" s="28">
        <v>27</v>
      </c>
      <c r="I576" s="28">
        <v>25</v>
      </c>
    </row>
    <row r="577" spans="2:9" x14ac:dyDescent="0.25">
      <c r="B577" s="28">
        <v>572</v>
      </c>
      <c r="C577" s="28" t="s">
        <v>1287</v>
      </c>
      <c r="D577" s="28" t="s">
        <v>1446</v>
      </c>
      <c r="E577" s="28" t="s">
        <v>1470</v>
      </c>
      <c r="F577" s="28">
        <v>1978</v>
      </c>
      <c r="G577" s="28" t="s">
        <v>610</v>
      </c>
      <c r="H577" s="28">
        <v>27</v>
      </c>
      <c r="I577" s="28">
        <v>18</v>
      </c>
    </row>
    <row r="578" spans="2:9" x14ac:dyDescent="0.25">
      <c r="B578" s="28">
        <v>573</v>
      </c>
      <c r="C578" s="28" t="s">
        <v>1287</v>
      </c>
      <c r="D578" s="28" t="s">
        <v>1446</v>
      </c>
      <c r="E578" s="28" t="s">
        <v>1471</v>
      </c>
      <c r="F578" s="28">
        <v>1978</v>
      </c>
      <c r="G578" s="28" t="s">
        <v>610</v>
      </c>
      <c r="H578" s="28">
        <v>27</v>
      </c>
      <c r="I578" s="28">
        <v>34</v>
      </c>
    </row>
    <row r="579" spans="2:9" x14ac:dyDescent="0.25">
      <c r="B579" s="28">
        <v>574</v>
      </c>
      <c r="C579" s="28" t="s">
        <v>1287</v>
      </c>
      <c r="D579" s="28" t="s">
        <v>1459</v>
      </c>
      <c r="E579" s="28" t="s">
        <v>1472</v>
      </c>
      <c r="F579" s="28">
        <v>1983</v>
      </c>
      <c r="G579" s="28" t="s">
        <v>610</v>
      </c>
      <c r="H579" s="28">
        <v>27</v>
      </c>
      <c r="I579" s="28">
        <v>2</v>
      </c>
    </row>
    <row r="580" spans="2:9" x14ac:dyDescent="0.25">
      <c r="B580" s="28">
        <v>575</v>
      </c>
      <c r="C580" s="28" t="s">
        <v>1287</v>
      </c>
      <c r="D580" s="28" t="s">
        <v>1459</v>
      </c>
      <c r="E580" s="28" t="s">
        <v>1458</v>
      </c>
      <c r="F580" s="28">
        <v>1983</v>
      </c>
      <c r="G580" s="28" t="s">
        <v>610</v>
      </c>
      <c r="H580" s="28">
        <v>27</v>
      </c>
      <c r="I580" s="28">
        <v>8.5</v>
      </c>
    </row>
  </sheetData>
  <mergeCells count="1">
    <mergeCell ref="B1:J1"/>
  </mergeCells>
  <conditionalFormatting sqref="C6:C14">
    <cfRule type="expression" dxfId="5" priority="6">
      <formula>SUM(#REF!)&lt;$A6</formula>
    </cfRule>
  </conditionalFormatting>
  <conditionalFormatting sqref="D6:E14">
    <cfRule type="expression" dxfId="4" priority="4">
      <formula>D6="Пожалуйста, выберите из списка…"</formula>
    </cfRule>
    <cfRule type="expression" dxfId="3" priority="5">
      <formula>SUM(#REF!)&lt;$A6</formula>
    </cfRule>
  </conditionalFormatting>
  <conditionalFormatting sqref="D6:F14">
    <cfRule type="expression" dxfId="2" priority="3">
      <formula>D6=" "</formula>
    </cfRule>
  </conditionalFormatting>
  <conditionalFormatting sqref="H6:H14">
    <cfRule type="expression" dxfId="1" priority="1">
      <formula>SUM(#REF!)&lt;$A6</formula>
    </cfRule>
  </conditionalFormatting>
  <conditionalFormatting sqref="I6:I14">
    <cfRule type="expression" dxfId="0" priority="2">
      <formula>SUM(#REF!)&lt;$A6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56F32-F82A-4C93-B330-28EBA21678A0}">
  <sheetPr>
    <tabColor rgb="FF00B050"/>
  </sheetPr>
  <dimension ref="B2:AE581"/>
  <sheetViews>
    <sheetView tabSelected="1" zoomScale="70" zoomScaleNormal="70" workbookViewId="0">
      <selection activeCell="C7" sqref="C7"/>
    </sheetView>
  </sheetViews>
  <sheetFormatPr defaultColWidth="9.109375" defaultRowHeight="14.4" x14ac:dyDescent="0.3"/>
  <cols>
    <col min="1" max="1" width="4" style="7" customWidth="1"/>
    <col min="2" max="2" width="8.33203125" style="7" bestFit="1" customWidth="1"/>
    <col min="3" max="3" width="34.44140625" style="7" customWidth="1"/>
    <col min="4" max="4" width="19.77734375" style="7" customWidth="1"/>
    <col min="5" max="5" width="18.88671875" style="7" customWidth="1"/>
    <col min="6" max="6" width="15.109375" style="7" customWidth="1"/>
    <col min="7" max="7" width="16.44140625" style="7" customWidth="1"/>
    <col min="8" max="8" width="12.109375" style="7" customWidth="1"/>
    <col min="9" max="9" width="16.88671875" style="7" customWidth="1"/>
    <col min="10" max="10" width="14.44140625" style="7" customWidth="1"/>
    <col min="11" max="11" width="16.88671875" style="7" customWidth="1"/>
    <col min="12" max="14" width="12.109375" style="7" customWidth="1"/>
    <col min="15" max="15" width="17.88671875" style="7" customWidth="1"/>
    <col min="16" max="16" width="16.44140625" style="7" customWidth="1"/>
    <col min="17" max="17" width="15.5546875" style="7" customWidth="1"/>
    <col min="18" max="18" width="17" style="7" customWidth="1"/>
    <col min="19" max="19" width="17.44140625" style="7" customWidth="1"/>
    <col min="20" max="20" width="9.109375" style="7"/>
    <col min="21" max="21" width="11" style="7" hidden="1" customWidth="1"/>
    <col min="22" max="22" width="14.6640625" style="7" customWidth="1"/>
    <col min="23" max="29" width="9.109375" style="7"/>
    <col min="30" max="30" width="14.6640625" style="7" customWidth="1"/>
    <col min="31" max="31" width="11" style="7" customWidth="1"/>
    <col min="32" max="16384" width="9.109375" style="7"/>
  </cols>
  <sheetData>
    <row r="2" spans="2:31" ht="15.6" x14ac:dyDescent="0.3">
      <c r="B2" s="106" t="s">
        <v>607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4" spans="2:31" s="16" customFormat="1" ht="124.2" x14ac:dyDescent="0.3">
      <c r="B4" s="22" t="s">
        <v>0</v>
      </c>
      <c r="C4" s="23" t="s">
        <v>1</v>
      </c>
      <c r="D4" s="23" t="s">
        <v>2</v>
      </c>
      <c r="E4" s="23" t="s">
        <v>3</v>
      </c>
      <c r="F4" s="23" t="s">
        <v>4</v>
      </c>
      <c r="G4" s="22" t="s">
        <v>7</v>
      </c>
      <c r="H4" s="22" t="s">
        <v>5</v>
      </c>
      <c r="I4" s="23" t="s">
        <v>10</v>
      </c>
      <c r="J4" s="22" t="s">
        <v>12</v>
      </c>
      <c r="K4" s="23" t="s">
        <v>6</v>
      </c>
      <c r="L4" s="22" t="s">
        <v>8</v>
      </c>
      <c r="M4" s="22" t="s">
        <v>9</v>
      </c>
      <c r="N4" s="22" t="s">
        <v>11</v>
      </c>
      <c r="O4" s="22" t="s">
        <v>13</v>
      </c>
      <c r="P4" s="22" t="s">
        <v>14</v>
      </c>
      <c r="Q4" s="22" t="s">
        <v>15</v>
      </c>
      <c r="R4" s="22" t="s">
        <v>16</v>
      </c>
      <c r="S4" s="7"/>
      <c r="U4" s="21" t="s">
        <v>18</v>
      </c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2:31" x14ac:dyDescent="0.3">
      <c r="B5" s="20" t="s">
        <v>22</v>
      </c>
      <c r="C5" s="19" t="s">
        <v>17</v>
      </c>
      <c r="D5" s="19" t="s">
        <v>17</v>
      </c>
      <c r="E5" s="19" t="s">
        <v>17</v>
      </c>
      <c r="F5" s="19" t="s">
        <v>17</v>
      </c>
      <c r="G5" s="18" t="s">
        <v>25</v>
      </c>
      <c r="H5" s="18" t="s">
        <v>23</v>
      </c>
      <c r="I5" s="18" t="s">
        <v>26</v>
      </c>
      <c r="J5" s="18" t="s">
        <v>26</v>
      </c>
      <c r="K5" s="18" t="s">
        <v>24</v>
      </c>
      <c r="L5" s="18" t="s">
        <v>17</v>
      </c>
      <c r="M5" s="18" t="s">
        <v>25</v>
      </c>
      <c r="N5" s="18" t="s">
        <v>27</v>
      </c>
      <c r="O5" s="18" t="s">
        <v>28</v>
      </c>
      <c r="P5" s="18" t="s">
        <v>29</v>
      </c>
      <c r="Q5" s="18" t="s">
        <v>17</v>
      </c>
      <c r="R5" s="18" t="s">
        <v>17</v>
      </c>
      <c r="U5" s="17"/>
    </row>
    <row r="6" spans="2:31" x14ac:dyDescent="0.3">
      <c r="B6" s="107" t="str">
        <f>IFERROR(IF('14.1.ТС УЧ'!H6&lt;0,"Перечень участков тепловой сети не предоставлен, расчет не ведется"," "),"Перечень участков тепловой сети не предоставлен, расчет не ведется")</f>
        <v xml:space="preserve"> 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U6" s="17"/>
    </row>
    <row r="7" spans="2:31" s="16" customFormat="1" ht="41.4" x14ac:dyDescent="0.3">
      <c r="B7" s="15">
        <v>1</v>
      </c>
      <c r="C7" s="15" t="str">
        <f>'14.1.ТС УЧ'!C6</f>
        <v>Котельная «Школьная» с. Верякуши</v>
      </c>
      <c r="D7" s="15" t="str">
        <f>'14.1.ТС УЧ'!D6</f>
        <v>Котельная «Школьная» с. Верякуши</v>
      </c>
      <c r="E7" s="15" t="str">
        <f>'14.1.ТС УЧ'!E6</f>
        <v>УТ1</v>
      </c>
      <c r="F7" s="15">
        <f>IF('14.1.ТС УЧ'!G6="Подземная канальная или подвальная",2,IF('14.1.ТС УЧ'!G6="Подземная бесканальная",2,IF('14.1.ТС УЧ'!G6="Надземная",1,0)))</f>
        <v>2</v>
      </c>
      <c r="G7" s="15">
        <f t="shared" ref="G7:G16" si="0">IF(C7=0,0,0.05)</f>
        <v>0.05</v>
      </c>
      <c r="H7" s="14">
        <f ca="1">IF(C7=0,0,YEAR(TODAY())-'14.1.ТС УЧ'!F6)</f>
        <v>32</v>
      </c>
      <c r="I7" s="15">
        <f>IF(C7=0,0,'14.1.ТС УЧ'!I6/1000)</f>
        <v>3.0000000000000001E-3</v>
      </c>
      <c r="J7" s="15">
        <f t="shared" ref="J7:J16" si="1">IF(C7=0,0,(IF(K7&lt;0.3,1,IF(K7&lt;0.6,1.5,IF(K7=0.6,2,IF(K7&lt;1.4,3,0))))))</f>
        <v>1</v>
      </c>
      <c r="K7" s="14">
        <f>IF(C7=0,0,'14.1.ТС УЧ'!H6/1000)</f>
        <v>0.1</v>
      </c>
      <c r="L7" s="14">
        <f t="shared" ref="L7:L16" ca="1" si="2">IF(C7=0,0,IF(H7&gt;17,0.5*EXP(H7/20),IF(H7&gt;3,1,0.8)))</f>
        <v>2.4765162121975575</v>
      </c>
      <c r="M7" s="13">
        <f t="shared" ref="M7:M16" ca="1" si="3">IF(C7=0,0,G7*(0.1*H7)^(L7-1))</f>
        <v>0.27850444878606945</v>
      </c>
      <c r="N7" s="13">
        <f t="shared" ref="N7:N16" ca="1" si="4">IF(C7=0,0,M7*I7)</f>
        <v>8.3551334635820836E-4</v>
      </c>
      <c r="O7" s="12">
        <f t="shared" ref="O7:O16" si="5">IF(C7=0,0,2.91*(1+((20.89+((-1.88)*J7))*K7^(1.2))))</f>
        <v>6.4003992435034274</v>
      </c>
      <c r="P7" s="12">
        <f t="shared" ref="P7:P16" si="6">IF(C7=0,0,1/O7)</f>
        <v>0.15624025345216178</v>
      </c>
      <c r="Q7" s="11">
        <f ca="1">_xlfn.MAXIFS($U$7:$U$581,$C$7:$C$581,C7)</f>
        <v>7.4049696474358004</v>
      </c>
      <c r="R7" s="10">
        <f t="shared" ref="R7:R16" ca="1" si="7">IF(C7=0,0,EXP(-N7))</f>
        <v>0.99916483559772851</v>
      </c>
      <c r="S7" s="7"/>
      <c r="U7" s="9">
        <f ca="1">IF(C7=0,0,N7/P7+1)</f>
        <v>1.0053476189899682</v>
      </c>
      <c r="V7" s="7"/>
      <c r="W7" s="7"/>
      <c r="X7" s="7"/>
      <c r="Y7" s="7"/>
      <c r="Z7" s="7"/>
      <c r="AA7" s="7"/>
      <c r="AB7" s="7"/>
      <c r="AC7" s="7"/>
      <c r="AD7" s="7"/>
      <c r="AE7" s="7"/>
    </row>
    <row r="8" spans="2:31" s="16" customFormat="1" x14ac:dyDescent="0.3">
      <c r="B8" s="15">
        <v>2</v>
      </c>
      <c r="C8" s="15" t="str">
        <f>'14.1.ТС УЧ'!C7</f>
        <v>Котельная «Школьная» с. Верякуши</v>
      </c>
      <c r="D8" s="15" t="str">
        <f>'14.1.ТС УЧ'!D7</f>
        <v>УТ1</v>
      </c>
      <c r="E8" s="15" t="str">
        <f>'14.1.ТС УЧ'!E7</f>
        <v xml:space="preserve">ул. Советская, 32 </v>
      </c>
      <c r="F8" s="15">
        <f>IF('14.1.ТС УЧ'!G7="Подземная канальная или подвальная",2,IF('14.1.ТС УЧ'!G7="Подземная бесканальная",2,IF('14.1.ТС УЧ'!G7="Надземная",1,0)))</f>
        <v>2</v>
      </c>
      <c r="G8" s="15">
        <f t="shared" si="0"/>
        <v>0.05</v>
      </c>
      <c r="H8" s="14">
        <f ca="1">IF(C8=0,0,YEAR(TODAY())-'14.1.ТС УЧ'!F7)</f>
        <v>32</v>
      </c>
      <c r="I8" s="15">
        <f>IF(C8=0,0,'14.1.ТС УЧ'!I7/1000)</f>
        <v>0.104</v>
      </c>
      <c r="J8" s="15">
        <f t="shared" si="1"/>
        <v>1</v>
      </c>
      <c r="K8" s="14">
        <f>IF(C8=0,0,'14.1.ТС УЧ'!H7/1000)</f>
        <v>6.9000000000000006E-2</v>
      </c>
      <c r="L8" s="14">
        <f t="shared" ca="1" si="2"/>
        <v>2.4765162121975575</v>
      </c>
      <c r="M8" s="13">
        <f t="shared" ca="1" si="3"/>
        <v>0.27850444878606945</v>
      </c>
      <c r="N8" s="13">
        <f t="shared" ca="1" si="4"/>
        <v>2.8964462673751221E-2</v>
      </c>
      <c r="O8" s="12">
        <f t="shared" si="5"/>
        <v>5.1461143813219747</v>
      </c>
      <c r="P8" s="12">
        <f t="shared" si="6"/>
        <v>0.1943213706305362</v>
      </c>
      <c r="Q8" s="11">
        <f t="shared" ref="Q8:Q71" ca="1" si="8">_xlfn.MAXIFS($U$7:$U$581,$C$7:$C$581,C8)</f>
        <v>7.4049696474358004</v>
      </c>
      <c r="R8" s="10">
        <f t="shared" ca="1" si="7"/>
        <v>0.971450986623835</v>
      </c>
      <c r="S8" s="7"/>
      <c r="U8" s="9">
        <f t="shared" ref="U8:U71" ca="1" si="9">IF(C7=0,0,IF(C8=C7,U7+N8/P8,N8/P8+1))</f>
        <v>1.1544020569026228</v>
      </c>
      <c r="V8" s="7"/>
      <c r="W8" s="7"/>
      <c r="X8" s="7"/>
      <c r="Y8" s="7"/>
      <c r="Z8" s="7"/>
      <c r="AA8" s="7"/>
      <c r="AB8" s="7"/>
      <c r="AC8" s="7"/>
      <c r="AD8" s="7"/>
      <c r="AE8" s="7"/>
    </row>
    <row r="9" spans="2:31" s="16" customFormat="1" x14ac:dyDescent="0.3">
      <c r="B9" s="15">
        <v>3</v>
      </c>
      <c r="C9" s="15" t="str">
        <f>'14.1.ТС УЧ'!C8</f>
        <v>Котельная «Школьная» с. Верякуши</v>
      </c>
      <c r="D9" s="15" t="str">
        <f>'14.1.ТС УЧ'!D8</f>
        <v>УТ1</v>
      </c>
      <c r="E9" s="15" t="str">
        <f>'14.1.ТС УЧ'!E8</f>
        <v>УТ2</v>
      </c>
      <c r="F9" s="15">
        <f>IF('14.1.ТС УЧ'!G8="Подземная канальная или подвальная",2,IF('14.1.ТС УЧ'!G8="Подземная бесканальная",2,IF('14.1.ТС УЧ'!G8="Надземная",1,0)))</f>
        <v>2</v>
      </c>
      <c r="G9" s="15">
        <f t="shared" si="0"/>
        <v>0.05</v>
      </c>
      <c r="H9" s="14">
        <f ca="1">IF(C9=0,0,YEAR(TODAY())-'14.1.ТС УЧ'!F8)</f>
        <v>44</v>
      </c>
      <c r="I9" s="15">
        <f>IF(C9=0,0,'14.1.ТС УЧ'!I8/1000)</f>
        <v>2.8000000000000001E-2</v>
      </c>
      <c r="J9" s="15">
        <f t="shared" si="1"/>
        <v>1</v>
      </c>
      <c r="K9" s="14">
        <f>IF(C9=0,0,'14.1.ТС УЧ'!H8/1000)</f>
        <v>6.9000000000000006E-2</v>
      </c>
      <c r="L9" s="14">
        <f t="shared" ca="1" si="2"/>
        <v>4.512506749717061</v>
      </c>
      <c r="M9" s="13">
        <f t="shared" ca="1" si="3"/>
        <v>9.1012673845597813</v>
      </c>
      <c r="N9" s="13">
        <f t="shared" ca="1" si="4"/>
        <v>0.25483548676767387</v>
      </c>
      <c r="O9" s="12">
        <f t="shared" si="5"/>
        <v>5.1461143813219747</v>
      </c>
      <c r="P9" s="12">
        <f t="shared" si="6"/>
        <v>0.1943213706305362</v>
      </c>
      <c r="Q9" s="11">
        <f t="shared" ca="1" si="8"/>
        <v>7.4049696474358004</v>
      </c>
      <c r="R9" s="10">
        <f t="shared" ca="1" si="7"/>
        <v>0.77504399246592237</v>
      </c>
      <c r="S9" s="7"/>
      <c r="U9" s="9">
        <f t="shared" ca="1" si="9"/>
        <v>2.4658146202289348</v>
      </c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2:31" s="16" customFormat="1" x14ac:dyDescent="0.3">
      <c r="B10" s="15">
        <v>4</v>
      </c>
      <c r="C10" s="15" t="str">
        <f>'14.1.ТС УЧ'!C9</f>
        <v>Котельная «Школьная» с. Верякуши</v>
      </c>
      <c r="D10" s="15" t="str">
        <f>'14.1.ТС УЧ'!D9</f>
        <v>УТ2</v>
      </c>
      <c r="E10" s="15" t="str">
        <f>'14.1.ТС УЧ'!E9</f>
        <v>ул. Советская, 31</v>
      </c>
      <c r="F10" s="15">
        <f>IF('14.1.ТС УЧ'!G9="Подземная канальная или подвальная",2,IF('14.1.ТС УЧ'!G9="Подземная бесканальная",2,IF('14.1.ТС УЧ'!G9="Надземная",1,0)))</f>
        <v>2</v>
      </c>
      <c r="G10" s="15">
        <f t="shared" si="0"/>
        <v>0.05</v>
      </c>
      <c r="H10" s="14">
        <f ca="1">IF(C10=0,0,YEAR(TODAY())-'14.1.ТС УЧ'!F9)</f>
        <v>45</v>
      </c>
      <c r="I10" s="15">
        <f>IF(C10=0,0,'14.1.ТС УЧ'!I9/1000)</f>
        <v>5.0000000000000001E-3</v>
      </c>
      <c r="J10" s="15">
        <f t="shared" si="1"/>
        <v>1</v>
      </c>
      <c r="K10" s="14">
        <f>IF(C10=0,0,'14.1.ТС УЧ'!H9/1000)</f>
        <v>5.0999999999999997E-2</v>
      </c>
      <c r="L10" s="14">
        <f t="shared" ca="1" si="2"/>
        <v>4.7438679181792631</v>
      </c>
      <c r="M10" s="13">
        <f t="shared" ca="1" si="3"/>
        <v>13.947982005444068</v>
      </c>
      <c r="N10" s="13">
        <f t="shared" ca="1" si="4"/>
        <v>6.9739910027220339E-2</v>
      </c>
      <c r="O10" s="12">
        <f t="shared" si="5"/>
        <v>4.4658198822924025</v>
      </c>
      <c r="P10" s="12">
        <f t="shared" si="6"/>
        <v>0.2239230480309202</v>
      </c>
      <c r="Q10" s="11">
        <f t="shared" ca="1" si="8"/>
        <v>7.4049696474358004</v>
      </c>
      <c r="R10" s="10">
        <f t="shared" ca="1" si="7"/>
        <v>0.93263635772864806</v>
      </c>
      <c r="S10" s="7"/>
      <c r="U10" s="9">
        <f t="shared" ca="1" si="9"/>
        <v>2.7772604970177786</v>
      </c>
      <c r="V10" s="7"/>
      <c r="W10" s="7"/>
      <c r="X10" s="7"/>
      <c r="Y10" s="7"/>
      <c r="Z10" s="7"/>
      <c r="AA10" s="7"/>
      <c r="AB10" s="7"/>
      <c r="AC10" s="7"/>
      <c r="AD10" s="7"/>
      <c r="AE10" s="7"/>
    </row>
    <row r="11" spans="2:31" s="16" customFormat="1" x14ac:dyDescent="0.3">
      <c r="B11" s="15">
        <v>5</v>
      </c>
      <c r="C11" s="15" t="str">
        <f>'14.1.ТС УЧ'!C10</f>
        <v>Котельная «Школьная» с. Верякуши</v>
      </c>
      <c r="D11" s="15" t="str">
        <f>'14.1.ТС УЧ'!D10</f>
        <v>УТ2</v>
      </c>
      <c r="E11" s="15" t="str">
        <f>'14.1.ТС УЧ'!E10</f>
        <v>ул. Советская, 33</v>
      </c>
      <c r="F11" s="15">
        <f>IF('14.1.ТС УЧ'!G10="Подземная канальная или подвальная",2,IF('14.1.ТС УЧ'!G10="Подземная бесканальная",2,IF('14.1.ТС УЧ'!G10="Надземная",1,0)))</f>
        <v>2</v>
      </c>
      <c r="G11" s="15">
        <f t="shared" si="0"/>
        <v>0.05</v>
      </c>
      <c r="H11" s="14">
        <f ca="1">IF(C11=0,0,YEAR(TODAY())-'14.1.ТС УЧ'!F10)</f>
        <v>45</v>
      </c>
      <c r="I11" s="15">
        <f>IF(C11=0,0,'14.1.ТС УЧ'!I10/1000)</f>
        <v>1.0999999999999999E-2</v>
      </c>
      <c r="J11" s="15">
        <f t="shared" si="1"/>
        <v>1</v>
      </c>
      <c r="K11" s="14">
        <f>IF(C11=0,0,'14.1.ТС УЧ'!H10/1000)</f>
        <v>5.0999999999999997E-2</v>
      </c>
      <c r="L11" s="14">
        <f t="shared" ca="1" si="2"/>
        <v>4.7438679181792631</v>
      </c>
      <c r="M11" s="13">
        <f t="shared" ca="1" si="3"/>
        <v>13.947982005444068</v>
      </c>
      <c r="N11" s="13">
        <f t="shared" ca="1" si="4"/>
        <v>0.15342780205988474</v>
      </c>
      <c r="O11" s="12">
        <f t="shared" si="5"/>
        <v>4.4658198822924025</v>
      </c>
      <c r="P11" s="12">
        <f t="shared" si="6"/>
        <v>0.2239230480309202</v>
      </c>
      <c r="Q11" s="11">
        <f t="shared" ca="1" si="8"/>
        <v>7.4049696474358004</v>
      </c>
      <c r="R11" s="10">
        <f t="shared" ca="1" si="7"/>
        <v>0.85776269066269295</v>
      </c>
      <c r="S11" s="7"/>
      <c r="U11" s="9">
        <f t="shared" ca="1" si="9"/>
        <v>3.462441425953235</v>
      </c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2:31" s="16" customFormat="1" x14ac:dyDescent="0.3">
      <c r="B12" s="15">
        <v>6</v>
      </c>
      <c r="C12" s="15" t="str">
        <f>'14.1.ТС УЧ'!C11</f>
        <v>Котельная «Школьная» с. Верякуши</v>
      </c>
      <c r="D12" s="15" t="str">
        <f>'14.1.ТС УЧ'!D11</f>
        <v>УТ2</v>
      </c>
      <c r="E12" s="15" t="str">
        <f>'14.1.ТС УЧ'!E11</f>
        <v xml:space="preserve">ул. Колхозная, 4 </v>
      </c>
      <c r="F12" s="15">
        <f>IF('14.1.ТС УЧ'!G11="Подземная канальная или подвальная",2,IF('14.1.ТС УЧ'!G11="Подземная бесканальная",2,IF('14.1.ТС УЧ'!G11="Надземная",1,0)))</f>
        <v>2</v>
      </c>
      <c r="G12" s="15">
        <f t="shared" si="0"/>
        <v>0.05</v>
      </c>
      <c r="H12" s="14">
        <f ca="1">IF(C12=0,0,YEAR(TODAY())-'14.1.ТС УЧ'!F11)</f>
        <v>44</v>
      </c>
      <c r="I12" s="15">
        <f>IF(C12=0,0,'14.1.ТС УЧ'!I11/1000)</f>
        <v>9.7000000000000003E-2</v>
      </c>
      <c r="J12" s="15">
        <f t="shared" si="1"/>
        <v>1</v>
      </c>
      <c r="K12" s="14">
        <f>IF(C12=0,0,'14.1.ТС УЧ'!H11/1000)</f>
        <v>5.0999999999999997E-2</v>
      </c>
      <c r="L12" s="14">
        <f t="shared" ca="1" si="2"/>
        <v>4.512506749717061</v>
      </c>
      <c r="M12" s="13">
        <f t="shared" ca="1" si="3"/>
        <v>9.1012673845597813</v>
      </c>
      <c r="N12" s="13">
        <f t="shared" ca="1" si="4"/>
        <v>0.8828229363022988</v>
      </c>
      <c r="O12" s="12">
        <f t="shared" si="5"/>
        <v>4.4658198822924025</v>
      </c>
      <c r="P12" s="12">
        <f t="shared" si="6"/>
        <v>0.2239230480309202</v>
      </c>
      <c r="Q12" s="11">
        <f t="shared" ca="1" si="8"/>
        <v>7.4049696474358004</v>
      </c>
      <c r="R12" s="10">
        <f t="shared" ca="1" si="7"/>
        <v>0.41361365708472569</v>
      </c>
      <c r="S12" s="7"/>
      <c r="U12" s="9">
        <f t="shared" ca="1" si="9"/>
        <v>7.4049696474358004</v>
      </c>
      <c r="V12" s="7"/>
      <c r="W12" s="7"/>
      <c r="X12" s="7"/>
      <c r="Y12" s="7"/>
      <c r="Z12" s="7"/>
      <c r="AA12" s="7"/>
      <c r="AB12" s="7"/>
      <c r="AC12" s="7"/>
      <c r="AD12" s="7"/>
      <c r="AE12" s="7"/>
    </row>
    <row r="13" spans="2:31" s="16" customFormat="1" ht="27.6" x14ac:dyDescent="0.3">
      <c r="B13" s="15">
        <v>7</v>
      </c>
      <c r="C13" s="15" t="str">
        <f>'14.1.ТС УЧ'!C12</f>
        <v>Котельная «ДК» с. Ореховец</v>
      </c>
      <c r="D13" s="15" t="str">
        <f>'14.1.ТС УЧ'!D12</f>
        <v>Котельная «ДК» с. Ореховец</v>
      </c>
      <c r="E13" s="15" t="str">
        <f>'14.1.ТС УЧ'!E12</f>
        <v xml:space="preserve">ул. Шоссейная, 31 </v>
      </c>
      <c r="F13" s="15">
        <f>IF('14.1.ТС УЧ'!G12="Подземная канальная или подвальная",2,IF('14.1.ТС УЧ'!G12="Подземная бесканальная",2,IF('14.1.ТС УЧ'!G12="Надземная",1,0)))</f>
        <v>1</v>
      </c>
      <c r="G13" s="15">
        <f t="shared" si="0"/>
        <v>0.05</v>
      </c>
      <c r="H13" s="14">
        <f ca="1">IF(C13=0,0,YEAR(TODAY())-'14.1.ТС УЧ'!F12)</f>
        <v>34</v>
      </c>
      <c r="I13" s="15">
        <f>IF(C13=0,0,'14.1.ТС УЧ'!I12/1000)</f>
        <v>5.0000000000000001E-3</v>
      </c>
      <c r="J13" s="15">
        <f t="shared" si="1"/>
        <v>1</v>
      </c>
      <c r="K13" s="14">
        <f>IF(C13=0,0,'14.1.ТС УЧ'!H12/1000)</f>
        <v>0.1</v>
      </c>
      <c r="L13" s="14">
        <f t="shared" ca="1" si="2"/>
        <v>2.7369736958636</v>
      </c>
      <c r="M13" s="13">
        <f t="shared" ca="1" si="3"/>
        <v>0.41892367348157439</v>
      </c>
      <c r="N13" s="13">
        <f t="shared" ca="1" si="4"/>
        <v>2.0946183674078718E-3</v>
      </c>
      <c r="O13" s="12">
        <f t="shared" si="5"/>
        <v>6.4003992435034274</v>
      </c>
      <c r="P13" s="12">
        <f t="shared" si="6"/>
        <v>0.15624025345216178</v>
      </c>
      <c r="Q13" s="11">
        <f t="shared" ca="1" si="8"/>
        <v>1.0134063938141857</v>
      </c>
      <c r="R13" s="10">
        <f t="shared" ca="1" si="7"/>
        <v>0.99790757381478257</v>
      </c>
      <c r="S13" s="7"/>
      <c r="U13" s="9">
        <f t="shared" ca="1" si="9"/>
        <v>1.0134063938141857</v>
      </c>
      <c r="V13" s="7"/>
      <c r="W13" s="7"/>
      <c r="X13" s="7"/>
      <c r="Y13" s="7"/>
      <c r="Z13" s="7"/>
      <c r="AA13" s="7"/>
      <c r="AB13" s="7"/>
      <c r="AC13" s="7"/>
      <c r="AD13" s="7"/>
      <c r="AE13" s="7"/>
    </row>
    <row r="14" spans="2:31" s="16" customFormat="1" ht="41.4" x14ac:dyDescent="0.3">
      <c r="B14" s="15">
        <v>8</v>
      </c>
      <c r="C14" s="15" t="str">
        <f>'14.1.ТС УЧ'!C13</f>
        <v xml:space="preserve">Котельная «Школьная» с. Елизарьево </v>
      </c>
      <c r="D14" s="15" t="str">
        <f>'14.1.ТС УЧ'!D13</f>
        <v xml:space="preserve">Котельная «Школьная» с. Елизарьево </v>
      </c>
      <c r="E14" s="15" t="str">
        <f>'14.1.ТС УЧ'!E13</f>
        <v xml:space="preserve">ул. Прокеева, 2А </v>
      </c>
      <c r="F14" s="15">
        <f>IF('14.1.ТС УЧ'!G13="Подземная канальная или подвальная",2,IF('14.1.ТС УЧ'!G13="Подземная бесканальная",2,IF('14.1.ТС УЧ'!G13="Надземная",1,0)))</f>
        <v>1</v>
      </c>
      <c r="G14" s="15">
        <f t="shared" si="0"/>
        <v>0.05</v>
      </c>
      <c r="H14" s="14">
        <f ca="1">IF(C14=0,0,YEAR(TODAY())-'14.1.ТС УЧ'!F13)</f>
        <v>38</v>
      </c>
      <c r="I14" s="15">
        <f>IF(C14=0,0,'14.1.ТС УЧ'!I13/1000)</f>
        <v>5.0000000000000001E-3</v>
      </c>
      <c r="J14" s="15">
        <f t="shared" si="1"/>
        <v>1</v>
      </c>
      <c r="K14" s="14">
        <f>IF(C14=0,0,'14.1.ТС УЧ'!H13/1000)</f>
        <v>0.1</v>
      </c>
      <c r="L14" s="14">
        <f t="shared" ca="1" si="2"/>
        <v>3.3429472211396343</v>
      </c>
      <c r="M14" s="13">
        <f t="shared" ca="1" si="3"/>
        <v>1.1412278748440332</v>
      </c>
      <c r="N14" s="13">
        <f t="shared" ca="1" si="4"/>
        <v>5.706139374220166E-3</v>
      </c>
      <c r="O14" s="12">
        <f t="shared" si="5"/>
        <v>6.4003992435034274</v>
      </c>
      <c r="P14" s="12">
        <f t="shared" si="6"/>
        <v>0.15624025345216178</v>
      </c>
      <c r="Q14" s="11">
        <f t="shared" ca="1" si="8"/>
        <v>1.036521570134084</v>
      </c>
      <c r="R14" s="10">
        <f t="shared" ca="1" si="7"/>
        <v>0.99431010971784006</v>
      </c>
      <c r="S14" s="7"/>
      <c r="U14" s="9">
        <f t="shared" ca="1" si="9"/>
        <v>1.036521570134084</v>
      </c>
      <c r="V14" s="7"/>
      <c r="W14" s="7"/>
      <c r="X14" s="7"/>
      <c r="Y14" s="7"/>
      <c r="Z14" s="7"/>
      <c r="AA14" s="7"/>
      <c r="AB14" s="7"/>
      <c r="AC14" s="7"/>
      <c r="AD14" s="7"/>
      <c r="AE14" s="7"/>
    </row>
    <row r="15" spans="2:31" s="16" customFormat="1" ht="41.4" x14ac:dyDescent="0.3">
      <c r="B15" s="15">
        <v>9</v>
      </c>
      <c r="C15" s="15" t="str">
        <f>'14.1.ТС УЧ'!C14</f>
        <v>Котельная «Школьная» с. Верякуши</v>
      </c>
      <c r="D15" s="15" t="str">
        <f>'14.1.ТС УЧ'!D14</f>
        <v>Котельная «Школьная» с. Верякуши</v>
      </c>
      <c r="E15" s="15" t="str">
        <f>'14.1.ТС УЧ'!E14</f>
        <v xml:space="preserve">ул. Прокеева, 3А </v>
      </c>
      <c r="F15" s="15">
        <f>IF('14.1.ТС УЧ'!G14="Подземная канальная или подвальная",2,IF('14.1.ТС УЧ'!G14="Подземная бесканальная",2,IF('14.1.ТС УЧ'!G14="Надземная",1,0)))</f>
        <v>2</v>
      </c>
      <c r="G15" s="15">
        <f t="shared" si="0"/>
        <v>0.05</v>
      </c>
      <c r="H15" s="14">
        <f ca="1">IF(C15=0,0,YEAR(TODAY())-'14.1.ТС УЧ'!F14)</f>
        <v>16</v>
      </c>
      <c r="I15" s="15">
        <f>IF(C15=0,0,'14.1.ТС УЧ'!I14/1000)</f>
        <v>0.125</v>
      </c>
      <c r="J15" s="15">
        <f t="shared" si="1"/>
        <v>1</v>
      </c>
      <c r="K15" s="14">
        <f>IF(C15=0,0,'14.1.ТС УЧ'!H14/1000)</f>
        <v>5.0999999999999997E-2</v>
      </c>
      <c r="L15" s="14">
        <f t="shared" ca="1" si="2"/>
        <v>1</v>
      </c>
      <c r="M15" s="13">
        <f t="shared" ca="1" si="3"/>
        <v>0.05</v>
      </c>
      <c r="N15" s="13">
        <f t="shared" ca="1" si="4"/>
        <v>6.2500000000000003E-3</v>
      </c>
      <c r="O15" s="12">
        <f t="shared" si="5"/>
        <v>4.4658198822924025</v>
      </c>
      <c r="P15" s="12">
        <f t="shared" si="6"/>
        <v>0.2239230480309202</v>
      </c>
      <c r="Q15" s="11">
        <f t="shared" ca="1" si="8"/>
        <v>7.4049696474358004</v>
      </c>
      <c r="R15" s="10">
        <f t="shared" ca="1" si="7"/>
        <v>0.9937694906233947</v>
      </c>
      <c r="S15" s="7"/>
      <c r="U15" s="9">
        <f t="shared" ca="1" si="9"/>
        <v>1.0279113742643275</v>
      </c>
      <c r="V15" s="7"/>
      <c r="W15" s="7"/>
      <c r="X15" s="7"/>
      <c r="Y15" s="7"/>
      <c r="Z15" s="7"/>
      <c r="AA15" s="7"/>
      <c r="AB15" s="7"/>
      <c r="AC15" s="7"/>
      <c r="AD15" s="7"/>
      <c r="AE15" s="7"/>
    </row>
    <row r="16" spans="2:31" ht="41.4" x14ac:dyDescent="0.3">
      <c r="B16" s="104">
        <v>10</v>
      </c>
      <c r="C16" s="104" t="str">
        <f>'14.1.ТС УЧ'!C15</f>
        <v>Котельная «Администрация» с. Елизарьево</v>
      </c>
      <c r="D16" s="104" t="str">
        <f>'14.1.ТС УЧ'!D15</f>
        <v>Котельная «Администрация» с. Елизарьево</v>
      </c>
      <c r="E16" s="104" t="str">
        <f>'14.1.ТС УЧ'!E15</f>
        <v xml:space="preserve">ул. Молодежная, 1А </v>
      </c>
      <c r="F16" s="104">
        <f>IF('14.1.ТС УЧ'!G15="Подземная канальная или подвальная",2,IF('14.1.ТС УЧ'!G15="Подземная бесканальная",2,IF('14.1.ТС УЧ'!G15="Надземная",1,0)))</f>
        <v>2</v>
      </c>
      <c r="G16" s="104">
        <f t="shared" ref="G16:G79" si="10">IF(C16=0,0,0.05)</f>
        <v>0.05</v>
      </c>
      <c r="H16" s="14">
        <f ca="1">IF(C16=0,0,YEAR(TODAY())-'14.1.ТС УЧ'!F15)</f>
        <v>26</v>
      </c>
      <c r="I16" s="104">
        <f>IF(C16=0,0,'14.1.ТС УЧ'!I15/1000)</f>
        <v>1.7999999999999999E-2</v>
      </c>
      <c r="J16" s="104">
        <f t="shared" ref="J16:J79" si="11">IF(C16=0,0,(IF(K16&lt;0.3,1,IF(K16&lt;0.6,1.5,IF(K16=0.6,2,IF(K16&lt;1.4,3,0))))))</f>
        <v>1</v>
      </c>
      <c r="K16" s="14">
        <f>IF(C16=0,0,'14.1.ТС УЧ'!H15/1000)</f>
        <v>5.0999999999999997E-2</v>
      </c>
      <c r="L16" s="14">
        <f t="shared" ref="L16:L79" ca="1" si="12">IF(C16=0,0,IF(H16&gt;17,0.5*EXP(H16/20),IF(H16&gt;3,1,0.8)))</f>
        <v>1.8346483338096222</v>
      </c>
      <c r="M16" s="13">
        <f t="shared" ref="M16:M79" ca="1" si="13">IF(C16=0,0,G16*(0.1*H16)^(L16-1))</f>
        <v>0.11100098120481922</v>
      </c>
      <c r="N16" s="13">
        <f t="shared" ref="N16:N79" ca="1" si="14">IF(C16=0,0,M16*I16)</f>
        <v>1.9980176616867457E-3</v>
      </c>
      <c r="O16" s="12">
        <f t="shared" ref="O16:O79" si="15">IF(C16=0,0,2.91*(1+((20.89+((-1.88)*J16))*K16^(1.2))))</f>
        <v>4.4658198822924025</v>
      </c>
      <c r="P16" s="12">
        <f t="shared" ref="P16:P79" si="16">IF(C16=0,0,1/O16)</f>
        <v>0.2239230480309202</v>
      </c>
      <c r="Q16" s="11">
        <f t="shared" ca="1" si="8"/>
        <v>1.0089227869987321</v>
      </c>
      <c r="R16" s="10">
        <f t="shared" ref="R16:R79" ca="1" si="17">IF(C16=0,0,EXP(-N16))</f>
        <v>0.99800397704689259</v>
      </c>
      <c r="U16" s="9">
        <f t="shared" ca="1" si="9"/>
        <v>1.0089227869987321</v>
      </c>
    </row>
    <row r="17" spans="2:21" ht="27.6" x14ac:dyDescent="0.3">
      <c r="B17" s="104">
        <v>11</v>
      </c>
      <c r="C17" s="104" t="str">
        <f>'14.1.ТС УЧ'!C16</f>
        <v xml:space="preserve">Котельная «ДК» с. Елизарьево </v>
      </c>
      <c r="D17" s="104" t="str">
        <f>'14.1.ТС УЧ'!D16</f>
        <v xml:space="preserve">Котельная «ДК» с. Елизарьево </v>
      </c>
      <c r="E17" s="104" t="str">
        <f>'14.1.ТС УЧ'!E16</f>
        <v xml:space="preserve">ул. 9 Мая, 34А </v>
      </c>
      <c r="F17" s="104">
        <f>IF('14.1.ТС УЧ'!G16="Подземная канальная или подвальная",2,IF('14.1.ТС УЧ'!G16="Подземная бесканальная",2,IF('14.1.ТС УЧ'!G16="Надземная",1,0)))</f>
        <v>1</v>
      </c>
      <c r="G17" s="104">
        <f t="shared" si="10"/>
        <v>0.05</v>
      </c>
      <c r="H17" s="14">
        <f ca="1">IF(C17=0,0,YEAR(TODAY())-'14.1.ТС УЧ'!F16)</f>
        <v>41</v>
      </c>
      <c r="I17" s="104">
        <f>IF(C17=0,0,'14.1.ТС УЧ'!I16/1000)</f>
        <v>2E-3</v>
      </c>
      <c r="J17" s="104">
        <f t="shared" si="11"/>
        <v>1</v>
      </c>
      <c r="K17" s="14">
        <f>IF(C17=0,0,'14.1.ТС УЧ'!H16/1000)</f>
        <v>3.2000000000000001E-2</v>
      </c>
      <c r="L17" s="14">
        <f t="shared" ca="1" si="12"/>
        <v>3.8839505531533853</v>
      </c>
      <c r="M17" s="13">
        <f t="shared" ca="1" si="13"/>
        <v>2.9255555368259798</v>
      </c>
      <c r="N17" s="13">
        <f t="shared" ca="1" si="14"/>
        <v>5.8511110736519595E-3</v>
      </c>
      <c r="O17" s="12">
        <f t="shared" si="15"/>
        <v>3.7993138988372586</v>
      </c>
      <c r="P17" s="12">
        <f t="shared" si="16"/>
        <v>0.26320541724810886</v>
      </c>
      <c r="Q17" s="11">
        <f t="shared" ca="1" si="8"/>
        <v>1.0222302076257666</v>
      </c>
      <c r="R17" s="10">
        <f t="shared" ca="1" si="17"/>
        <v>0.99416597333957235</v>
      </c>
      <c r="U17" s="9">
        <f t="shared" ca="1" si="9"/>
        <v>1.0222302076257666</v>
      </c>
    </row>
    <row r="18" spans="2:21" ht="69" x14ac:dyDescent="0.3">
      <c r="B18" s="104">
        <v>12</v>
      </c>
      <c r="C18" s="104" t="str">
        <f>'14.1.ТС УЧ'!C17</f>
        <v>Котельная Дивеевского территориального отдела в с. Елизарьево</v>
      </c>
      <c r="D18" s="104" t="str">
        <f>'14.1.ТС УЧ'!D17</f>
        <v>Котельная Дивеевского территориального отдела в с. Елизарьево</v>
      </c>
      <c r="E18" s="104" t="str">
        <f>'14.1.ТС УЧ'!E17</f>
        <v xml:space="preserve">ул. 9 Мая, 35А </v>
      </c>
      <c r="F18" s="104">
        <f>IF('14.1.ТС УЧ'!G17="Подземная канальная или подвальная",2,IF('14.1.ТС УЧ'!G17="Подземная бесканальная",2,IF('14.1.ТС УЧ'!G17="Надземная",1,0)))</f>
        <v>2</v>
      </c>
      <c r="G18" s="104">
        <f t="shared" si="10"/>
        <v>0.05</v>
      </c>
      <c r="H18" s="14">
        <f ca="1">IF(C18=0,0,YEAR(TODAY())-'14.1.ТС УЧ'!F17)</f>
        <v>46</v>
      </c>
      <c r="I18" s="104">
        <f>IF(C18=0,0,'14.1.ТС УЧ'!I17/1000)</f>
        <v>2E-3</v>
      </c>
      <c r="J18" s="104">
        <f t="shared" si="11"/>
        <v>1</v>
      </c>
      <c r="K18" s="14">
        <f>IF(C18=0,0,'14.1.ТС УЧ'!H17/1000)</f>
        <v>3.2000000000000001E-2</v>
      </c>
      <c r="L18" s="14">
        <f t="shared" ca="1" si="12"/>
        <v>4.9870912274073591</v>
      </c>
      <c r="M18" s="13">
        <f t="shared" ca="1" si="13"/>
        <v>21.950577009860076</v>
      </c>
      <c r="N18" s="13">
        <f t="shared" ca="1" si="14"/>
        <v>4.3901154019720154E-2</v>
      </c>
      <c r="O18" s="12">
        <f t="shared" si="15"/>
        <v>3.7993138988372586</v>
      </c>
      <c r="P18" s="12">
        <f t="shared" si="16"/>
        <v>0.26320541724810886</v>
      </c>
      <c r="Q18" s="11">
        <f t="shared" ca="1" si="8"/>
        <v>1.1667942646421179</v>
      </c>
      <c r="R18" s="10">
        <f t="shared" ca="1" si="17"/>
        <v>0.95704855320018245</v>
      </c>
      <c r="U18" s="9">
        <f t="shared" ca="1" si="9"/>
        <v>1.1667942646421179</v>
      </c>
    </row>
    <row r="19" spans="2:21" ht="41.4" x14ac:dyDescent="0.3">
      <c r="B19" s="104">
        <v>13</v>
      </c>
      <c r="C19" s="104" t="str">
        <f>'14.1.ТС УЧ'!C18</f>
        <v xml:space="preserve">Котельная «Школьная» с. Глухово </v>
      </c>
      <c r="D19" s="104" t="str">
        <f>'14.1.ТС УЧ'!D18</f>
        <v xml:space="preserve">Котельная «Школьная» с. Глухово </v>
      </c>
      <c r="E19" s="104" t="str">
        <f>'14.1.ТС УЧ'!E18</f>
        <v>ТК1</v>
      </c>
      <c r="F19" s="104">
        <f>IF('14.1.ТС УЧ'!G18="Подземная канальная или подвальная",2,IF('14.1.ТС УЧ'!G18="Подземная бесканальная",2,IF('14.1.ТС УЧ'!G18="Надземная",1,0)))</f>
        <v>2</v>
      </c>
      <c r="G19" s="104">
        <f t="shared" si="10"/>
        <v>0.05</v>
      </c>
      <c r="H19" s="14">
        <f ca="1">IF(C19=0,0,YEAR(TODAY())-'14.1.ТС УЧ'!F18)</f>
        <v>28</v>
      </c>
      <c r="I19" s="104">
        <f>IF(C19=0,0,'14.1.ТС УЧ'!I18/1000)</f>
        <v>5.0000000000000001E-3</v>
      </c>
      <c r="J19" s="104">
        <f t="shared" si="11"/>
        <v>1</v>
      </c>
      <c r="K19" s="14">
        <f>IF(C19=0,0,'14.1.ТС УЧ'!H18/1000)</f>
        <v>0.1</v>
      </c>
      <c r="L19" s="14">
        <f t="shared" ca="1" si="12"/>
        <v>2.0275999834223373</v>
      </c>
      <c r="M19" s="13">
        <f t="shared" ca="1" si="13"/>
        <v>0.14403551504940912</v>
      </c>
      <c r="N19" s="13">
        <f t="shared" ca="1" si="14"/>
        <v>7.2017757524704565E-4</v>
      </c>
      <c r="O19" s="12">
        <f t="shared" si="15"/>
        <v>6.4003992435034274</v>
      </c>
      <c r="P19" s="12">
        <f t="shared" si="16"/>
        <v>0.15624025345216178</v>
      </c>
      <c r="Q19" s="11">
        <f t="shared" ca="1" si="8"/>
        <v>1.1167069890445238</v>
      </c>
      <c r="R19" s="10">
        <f t="shared" ca="1" si="17"/>
        <v>0.99928008169038007</v>
      </c>
      <c r="U19" s="9">
        <f t="shared" ca="1" si="9"/>
        <v>1.0046094240077994</v>
      </c>
    </row>
    <row r="20" spans="2:21" x14ac:dyDescent="0.3">
      <c r="B20" s="104">
        <v>14</v>
      </c>
      <c r="C20" s="104" t="str">
        <f>'14.1.ТС УЧ'!C19</f>
        <v xml:space="preserve">Котельная «Школьная» с. Глухово </v>
      </c>
      <c r="D20" s="104" t="str">
        <f>'14.1.ТС УЧ'!D19</f>
        <v>ТК1</v>
      </c>
      <c r="E20" s="104" t="str">
        <f>'14.1.ТС УЧ'!E19</f>
        <v>ул. Школьная, 5А</v>
      </c>
      <c r="F20" s="104">
        <f>IF('14.1.ТС УЧ'!G19="Подземная канальная или подвальная",2,IF('14.1.ТС УЧ'!G19="Подземная бесканальная",2,IF('14.1.ТС УЧ'!G19="Надземная",1,0)))</f>
        <v>2</v>
      </c>
      <c r="G20" s="104">
        <f t="shared" si="10"/>
        <v>0.05</v>
      </c>
      <c r="H20" s="14">
        <f ca="1">IF(C20=0,0,YEAR(TODAY())-'14.1.ТС УЧ'!F19)</f>
        <v>29</v>
      </c>
      <c r="I20" s="104">
        <f>IF(C20=0,0,'14.1.ТС УЧ'!I19/1000)</f>
        <v>0.05</v>
      </c>
      <c r="J20" s="104">
        <f t="shared" si="11"/>
        <v>1</v>
      </c>
      <c r="K20" s="14">
        <f>IF(C20=0,0,'14.1.ТС УЧ'!H19/1000)</f>
        <v>0.1</v>
      </c>
      <c r="L20" s="14">
        <f t="shared" ca="1" si="12"/>
        <v>2.1315572575844084</v>
      </c>
      <c r="M20" s="13">
        <f t="shared" ca="1" si="13"/>
        <v>0.16680144735912394</v>
      </c>
      <c r="N20" s="13">
        <f t="shared" ca="1" si="14"/>
        <v>8.3400723679561972E-3</v>
      </c>
      <c r="O20" s="12">
        <f t="shared" si="15"/>
        <v>6.4003992435034274</v>
      </c>
      <c r="P20" s="12">
        <f t="shared" si="16"/>
        <v>0.15624025345216178</v>
      </c>
      <c r="Q20" s="11">
        <f t="shared" ca="1" si="8"/>
        <v>1.1167069890445238</v>
      </c>
      <c r="R20" s="10">
        <f t="shared" ca="1" si="17"/>
        <v>0.99169460955204813</v>
      </c>
      <c r="U20" s="9">
        <f t="shared" ca="1" si="9"/>
        <v>1.0579892168824301</v>
      </c>
    </row>
    <row r="21" spans="2:21" x14ac:dyDescent="0.3">
      <c r="B21" s="104">
        <v>15</v>
      </c>
      <c r="C21" s="104" t="str">
        <f>'14.1.ТС УЧ'!C20</f>
        <v xml:space="preserve">Котельная «Школьная» с. Глухово </v>
      </c>
      <c r="D21" s="104" t="str">
        <f>'14.1.ТС УЧ'!D20</f>
        <v>ТК1</v>
      </c>
      <c r="E21" s="104" t="str">
        <f>'14.1.ТС УЧ'!E20</f>
        <v>ул. Школьная, 5</v>
      </c>
      <c r="F21" s="104">
        <f>IF('14.1.ТС УЧ'!G20="Подземная канальная или подвальная",2,IF('14.1.ТС УЧ'!G20="Подземная бесканальная",2,IF('14.1.ТС УЧ'!G20="Надземная",1,0)))</f>
        <v>2</v>
      </c>
      <c r="G21" s="104">
        <f t="shared" si="10"/>
        <v>0.05</v>
      </c>
      <c r="H21" s="14">
        <f ca="1">IF(C21=0,0,YEAR(TODAY())-'14.1.ТС УЧ'!F20)</f>
        <v>29</v>
      </c>
      <c r="I21" s="104">
        <f>IF(C21=0,0,'14.1.ТС УЧ'!I20/1000)</f>
        <v>5.5E-2</v>
      </c>
      <c r="J21" s="104">
        <f t="shared" si="11"/>
        <v>1</v>
      </c>
      <c r="K21" s="14">
        <f>IF(C21=0,0,'14.1.ТС УЧ'!H20/1000)</f>
        <v>0.1</v>
      </c>
      <c r="L21" s="14">
        <f t="shared" ca="1" si="12"/>
        <v>2.1315572575844084</v>
      </c>
      <c r="M21" s="13">
        <f t="shared" ca="1" si="13"/>
        <v>0.16680144735912394</v>
      </c>
      <c r="N21" s="13">
        <f t="shared" ca="1" si="14"/>
        <v>9.1740796047518162E-3</v>
      </c>
      <c r="O21" s="12">
        <f t="shared" si="15"/>
        <v>6.4003992435034274</v>
      </c>
      <c r="P21" s="12">
        <f t="shared" si="16"/>
        <v>0.15624025345216178</v>
      </c>
      <c r="Q21" s="11">
        <f t="shared" ca="1" si="8"/>
        <v>1.1167069890445238</v>
      </c>
      <c r="R21" s="10">
        <f t="shared" ca="1" si="17"/>
        <v>0.99086787387068198</v>
      </c>
      <c r="U21" s="9">
        <f t="shared" ca="1" si="9"/>
        <v>1.1167069890445238</v>
      </c>
    </row>
    <row r="22" spans="2:21" ht="41.4" x14ac:dyDescent="0.3">
      <c r="B22" s="104">
        <v>16</v>
      </c>
      <c r="C22" s="104" t="str">
        <f>'14.1.ТС УЧ'!C21</f>
        <v>Котельная «Больница» с. Глухово</v>
      </c>
      <c r="D22" s="104" t="str">
        <f>'14.1.ТС УЧ'!D21</f>
        <v>Котельная «Больница» с. Глухово</v>
      </c>
      <c r="E22" s="104" t="str">
        <f>'14.1.ТС УЧ'!E21</f>
        <v>ТК1</v>
      </c>
      <c r="F22" s="104">
        <f>IF('14.1.ТС УЧ'!G21="Подземная канальная или подвальная",2,IF('14.1.ТС УЧ'!G21="Подземная бесканальная",2,IF('14.1.ТС УЧ'!G21="Надземная",1,0)))</f>
        <v>2</v>
      </c>
      <c r="G22" s="104">
        <f t="shared" si="10"/>
        <v>0.05</v>
      </c>
      <c r="H22" s="14">
        <f ca="1">IF(C22=0,0,YEAR(TODAY())-'14.1.ТС УЧ'!F21)</f>
        <v>45</v>
      </c>
      <c r="I22" s="104">
        <f>IF(C22=0,0,'14.1.ТС УЧ'!I21/1000)</f>
        <v>3.6999999999999998E-2</v>
      </c>
      <c r="J22" s="104">
        <f t="shared" si="11"/>
        <v>1</v>
      </c>
      <c r="K22" s="14">
        <f>IF(C22=0,0,'14.1.ТС УЧ'!H21/1000)</f>
        <v>6.9000000000000006E-2</v>
      </c>
      <c r="L22" s="14">
        <f t="shared" ca="1" si="12"/>
        <v>4.7438679181792631</v>
      </c>
      <c r="M22" s="13">
        <f t="shared" ca="1" si="13"/>
        <v>13.947982005444068</v>
      </c>
      <c r="N22" s="13">
        <f t="shared" ca="1" si="14"/>
        <v>0.51607533420143048</v>
      </c>
      <c r="O22" s="12">
        <f t="shared" si="15"/>
        <v>5.1461143813219747</v>
      </c>
      <c r="P22" s="12">
        <f t="shared" si="16"/>
        <v>0.1943213706305362</v>
      </c>
      <c r="Q22" s="11">
        <f t="shared" ca="1" si="8"/>
        <v>4.517117628643156</v>
      </c>
      <c r="R22" s="10">
        <f t="shared" ca="1" si="17"/>
        <v>0.59685842712768278</v>
      </c>
      <c r="U22" s="9">
        <f t="shared" ca="1" si="9"/>
        <v>3.6557826991795257</v>
      </c>
    </row>
    <row r="23" spans="2:21" x14ac:dyDescent="0.3">
      <c r="B23" s="104">
        <v>17</v>
      </c>
      <c r="C23" s="104" t="str">
        <f>'14.1.ТС УЧ'!C22</f>
        <v>Котельная «Больница» с. Глухово</v>
      </c>
      <c r="D23" s="104" t="str">
        <f>'14.1.ТС УЧ'!D22</f>
        <v>ТК1</v>
      </c>
      <c r="E23" s="104" t="str">
        <f>'14.1.ТС УЧ'!E22</f>
        <v xml:space="preserve">ул. Почтовая, 3А </v>
      </c>
      <c r="F23" s="104">
        <f>IF('14.1.ТС УЧ'!G22="Подземная канальная или подвальная",2,IF('14.1.ТС УЧ'!G22="Подземная бесканальная",2,IF('14.1.ТС УЧ'!G22="Надземная",1,0)))</f>
        <v>2</v>
      </c>
      <c r="G23" s="104">
        <f t="shared" si="10"/>
        <v>0.05</v>
      </c>
      <c r="H23" s="14">
        <f ca="1">IF(C23=0,0,YEAR(TODAY())-'14.1.ТС УЧ'!F22)</f>
        <v>45</v>
      </c>
      <c r="I23" s="104">
        <f>IF(C23=0,0,'14.1.ТС УЧ'!I22/1000)</f>
        <v>1.2E-2</v>
      </c>
      <c r="J23" s="104">
        <f t="shared" si="11"/>
        <v>1</v>
      </c>
      <c r="K23" s="14">
        <f>IF(C23=0,0,'14.1.ТС УЧ'!H22/1000)</f>
        <v>6.9000000000000006E-2</v>
      </c>
      <c r="L23" s="14">
        <f t="shared" ca="1" si="12"/>
        <v>4.7438679181792631</v>
      </c>
      <c r="M23" s="13">
        <f t="shared" ca="1" si="13"/>
        <v>13.947982005444068</v>
      </c>
      <c r="N23" s="13">
        <f t="shared" ca="1" si="14"/>
        <v>0.16737578406532883</v>
      </c>
      <c r="O23" s="12">
        <f t="shared" si="15"/>
        <v>5.1461143813219747</v>
      </c>
      <c r="P23" s="12">
        <f t="shared" si="16"/>
        <v>0.1943213706305362</v>
      </c>
      <c r="Q23" s="11">
        <f t="shared" ca="1" si="8"/>
        <v>4.517117628643156</v>
      </c>
      <c r="R23" s="10">
        <f t="shared" ca="1" si="17"/>
        <v>0.8458816827471507</v>
      </c>
      <c r="U23" s="9">
        <f t="shared" ca="1" si="9"/>
        <v>4.517117628643156</v>
      </c>
    </row>
    <row r="24" spans="2:21" ht="41.4" x14ac:dyDescent="0.3">
      <c r="B24" s="104">
        <v>18</v>
      </c>
      <c r="C24" s="104" t="str">
        <f>'14.1.ТС УЧ'!C23</f>
        <v>Котельная Северного территориального отдела в с. Глухово</v>
      </c>
      <c r="D24" s="104" t="str">
        <f>'14.1.ТС УЧ'!D23</f>
        <v>Котельная Северного территориального отдела в с. Глухово</v>
      </c>
      <c r="E24" s="104" t="str">
        <f>'14.1.ТС УЧ'!E23</f>
        <v xml:space="preserve">УТ1 </v>
      </c>
      <c r="F24" s="104">
        <f>IF('14.1.ТС УЧ'!G23="Подземная канальная или подвальная",2,IF('14.1.ТС УЧ'!G23="Подземная бесканальная",2,IF('14.1.ТС УЧ'!G23="Надземная",1,0)))</f>
        <v>1</v>
      </c>
      <c r="G24" s="104">
        <f t="shared" si="10"/>
        <v>0.05</v>
      </c>
      <c r="H24" s="14">
        <f ca="1">IF(C24=0,0,YEAR(TODAY())-'14.1.ТС УЧ'!F23)</f>
        <v>23</v>
      </c>
      <c r="I24" s="104">
        <f>IF(C24=0,0,'14.1.ТС УЧ'!I23/1000)</f>
        <v>2E-3</v>
      </c>
      <c r="J24" s="104">
        <f t="shared" si="11"/>
        <v>1</v>
      </c>
      <c r="K24" s="14">
        <f>IF(C24=0,0,'14.1.ТС УЧ'!H23/1000)</f>
        <v>8.1000000000000003E-2</v>
      </c>
      <c r="L24" s="14">
        <f t="shared" ca="1" si="12"/>
        <v>1.5790964548448836</v>
      </c>
      <c r="M24" s="13">
        <f t="shared" ca="1" si="13"/>
        <v>8.0992594594025774E-2</v>
      </c>
      <c r="N24" s="13">
        <f t="shared" ca="1" si="14"/>
        <v>1.6198518918805155E-4</v>
      </c>
      <c r="O24" s="12">
        <f t="shared" si="15"/>
        <v>5.6205481627436145</v>
      </c>
      <c r="P24" s="12">
        <f t="shared" si="16"/>
        <v>0.1779185892629839</v>
      </c>
      <c r="Q24" s="11">
        <f t="shared" ca="1" si="8"/>
        <v>1.6297824813354869</v>
      </c>
      <c r="R24" s="10">
        <f t="shared" ca="1" si="17"/>
        <v>0.99983802792970433</v>
      </c>
      <c r="U24" s="9">
        <f t="shared" ca="1" si="9"/>
        <v>1.0009104455574827</v>
      </c>
    </row>
    <row r="25" spans="2:21" ht="41.4" x14ac:dyDescent="0.3">
      <c r="B25" s="104">
        <v>19</v>
      </c>
      <c r="C25" s="104" t="str">
        <f>'14.1.ТС УЧ'!C24</f>
        <v>Котельная Северного территориального отдела в с. Глухово</v>
      </c>
      <c r="D25" s="104" t="str">
        <f>'14.1.ТС УЧ'!D24</f>
        <v xml:space="preserve">УТ1 </v>
      </c>
      <c r="E25" s="104" t="str">
        <f>'14.1.ТС УЧ'!E24</f>
        <v xml:space="preserve">ГрОт-Почтовая, 73А </v>
      </c>
      <c r="F25" s="104">
        <f>IF('14.1.ТС УЧ'!G24="Подземная канальная или подвальная",2,IF('14.1.ТС УЧ'!G24="Подземная бесканальная",2,IF('14.1.ТС УЧ'!G24="Надземная",1,0)))</f>
        <v>2</v>
      </c>
      <c r="G25" s="104">
        <f t="shared" si="10"/>
        <v>0.05</v>
      </c>
      <c r="H25" s="14">
        <f ca="1">IF(C25=0,0,YEAR(TODAY())-'14.1.ТС УЧ'!F24)</f>
        <v>38</v>
      </c>
      <c r="I25" s="104">
        <f>IF(C25=0,0,'14.1.ТС УЧ'!I24/1000)</f>
        <v>0.08</v>
      </c>
      <c r="J25" s="104">
        <f t="shared" si="11"/>
        <v>1</v>
      </c>
      <c r="K25" s="14">
        <f>IF(C25=0,0,'14.1.ТС УЧ'!H24/1000)</f>
        <v>6.9000000000000006E-2</v>
      </c>
      <c r="L25" s="14">
        <f t="shared" ca="1" si="12"/>
        <v>3.3429472211396343</v>
      </c>
      <c r="M25" s="13">
        <f t="shared" ca="1" si="13"/>
        <v>1.1412278748440332</v>
      </c>
      <c r="N25" s="13">
        <f t="shared" ca="1" si="14"/>
        <v>9.1298229987522656E-2</v>
      </c>
      <c r="O25" s="12">
        <f t="shared" si="15"/>
        <v>5.1461143813219747</v>
      </c>
      <c r="P25" s="12">
        <f t="shared" si="16"/>
        <v>0.1943213706305362</v>
      </c>
      <c r="Q25" s="11">
        <f t="shared" ca="1" si="8"/>
        <v>1.6297824813354869</v>
      </c>
      <c r="R25" s="10">
        <f t="shared" ca="1" si="17"/>
        <v>0.91274546223711173</v>
      </c>
      <c r="U25" s="9">
        <f t="shared" ca="1" si="9"/>
        <v>1.4707415798855141</v>
      </c>
    </row>
    <row r="26" spans="2:21" ht="41.4" x14ac:dyDescent="0.3">
      <c r="B26" s="104">
        <v>20</v>
      </c>
      <c r="C26" s="104" t="str">
        <f>'14.1.ТС УЧ'!C25</f>
        <v>Котельная Северного территориального отдела в с. Глухово</v>
      </c>
      <c r="D26" s="104" t="str">
        <f>'14.1.ТС УЧ'!D25</f>
        <v xml:space="preserve">ГрОт-Почтовая, 73А </v>
      </c>
      <c r="E26" s="104" t="str">
        <f>'14.1.ТС УЧ'!E25</f>
        <v xml:space="preserve">ул. Почтовая, 73А </v>
      </c>
      <c r="F26" s="104">
        <f>IF('14.1.ТС УЧ'!G25="Подземная канальная или подвальная",2,IF('14.1.ТС УЧ'!G25="Подземная бесканальная",2,IF('14.1.ТС УЧ'!G25="Надземная",1,0)))</f>
        <v>2</v>
      </c>
      <c r="G26" s="104">
        <f t="shared" si="10"/>
        <v>0.05</v>
      </c>
      <c r="H26" s="14">
        <f ca="1">IF(C26=0,0,YEAR(TODAY())-'14.1.ТС УЧ'!F25)</f>
        <v>38</v>
      </c>
      <c r="I26" s="104">
        <f>IF(C26=0,0,'14.1.ТС УЧ'!I25/1000)</f>
        <v>6.0000000000000001E-3</v>
      </c>
      <c r="J26" s="104">
        <f t="shared" si="11"/>
        <v>1</v>
      </c>
      <c r="K26" s="14">
        <f>IF(C26=0,0,'14.1.ТС УЧ'!H25/1000)</f>
        <v>6.9000000000000006E-2</v>
      </c>
      <c r="L26" s="14">
        <f t="shared" ca="1" si="12"/>
        <v>3.3429472211396343</v>
      </c>
      <c r="M26" s="13">
        <f t="shared" ca="1" si="13"/>
        <v>1.1412278748440332</v>
      </c>
      <c r="N26" s="13">
        <f t="shared" ca="1" si="14"/>
        <v>6.847367249064199E-3</v>
      </c>
      <c r="O26" s="12">
        <f t="shared" si="15"/>
        <v>5.1461143813219747</v>
      </c>
      <c r="P26" s="12">
        <f t="shared" si="16"/>
        <v>0.1943213706305362</v>
      </c>
      <c r="Q26" s="11">
        <f t="shared" ca="1" si="8"/>
        <v>1.6297824813354869</v>
      </c>
      <c r="R26" s="10">
        <f t="shared" ca="1" si="17"/>
        <v>0.99317602255341941</v>
      </c>
      <c r="U26" s="9">
        <f t="shared" ca="1" si="9"/>
        <v>1.5059789149601166</v>
      </c>
    </row>
    <row r="27" spans="2:21" ht="41.4" x14ac:dyDescent="0.3">
      <c r="B27" s="104">
        <v>21</v>
      </c>
      <c r="C27" s="104" t="str">
        <f>'14.1.ТС УЧ'!C26</f>
        <v>Котельная Северного территориального отдела в с. Глухово</v>
      </c>
      <c r="D27" s="104" t="str">
        <f>'14.1.ТС УЧ'!D26</f>
        <v xml:space="preserve">УТ1 </v>
      </c>
      <c r="E27" s="104" t="str">
        <f>'14.1.ТС УЧ'!E26</f>
        <v>ул. Почтовая, 69А</v>
      </c>
      <c r="F27" s="104">
        <f>IF('14.1.ТС УЧ'!G26="Подземная канальная или подвальная",2,IF('14.1.ТС УЧ'!G26="Подземная бесканальная",2,IF('14.1.ТС УЧ'!G26="Надземная",1,0)))</f>
        <v>1</v>
      </c>
      <c r="G27" s="104">
        <f t="shared" si="10"/>
        <v>0.05</v>
      </c>
      <c r="H27" s="14">
        <f ca="1">IF(C27=0,0,YEAR(TODAY())-'14.1.ТС УЧ'!F26)</f>
        <v>26</v>
      </c>
      <c r="I27" s="104">
        <f>IF(C27=0,0,'14.1.ТС УЧ'!I26/1000)</f>
        <v>3.0000000000000001E-3</v>
      </c>
      <c r="J27" s="104">
        <f t="shared" si="11"/>
        <v>1</v>
      </c>
      <c r="K27" s="14">
        <f>IF(C27=0,0,'14.1.ТС УЧ'!H26/1000)</f>
        <v>5.0999999999999997E-2</v>
      </c>
      <c r="L27" s="14">
        <f t="shared" ca="1" si="12"/>
        <v>1.8346483338096222</v>
      </c>
      <c r="M27" s="13">
        <f t="shared" ca="1" si="13"/>
        <v>0.11100098120481922</v>
      </c>
      <c r="N27" s="13">
        <f t="shared" ca="1" si="14"/>
        <v>3.3300294361445767E-4</v>
      </c>
      <c r="O27" s="12">
        <f t="shared" si="15"/>
        <v>4.4658198822924025</v>
      </c>
      <c r="P27" s="12">
        <f t="shared" si="16"/>
        <v>0.2239230480309202</v>
      </c>
      <c r="Q27" s="11">
        <f t="shared" ca="1" si="8"/>
        <v>1.6297824813354869</v>
      </c>
      <c r="R27" s="10">
        <f t="shared" ca="1" si="17"/>
        <v>0.99966705249571175</v>
      </c>
      <c r="U27" s="9">
        <f t="shared" ca="1" si="9"/>
        <v>1.5074660461265719</v>
      </c>
    </row>
    <row r="28" spans="2:21" ht="41.4" x14ac:dyDescent="0.3">
      <c r="B28" s="104">
        <v>22</v>
      </c>
      <c r="C28" s="104" t="str">
        <f>'14.1.ТС УЧ'!C27</f>
        <v>Котельная Северного территориального отдела в с. Глухово</v>
      </c>
      <c r="D28" s="104" t="str">
        <f>'14.1.ТС УЧ'!D27</f>
        <v xml:space="preserve">ГрОт-Почтовая, 73А </v>
      </c>
      <c r="E28" s="104" t="str">
        <f>'14.1.ТС УЧ'!E27</f>
        <v xml:space="preserve">ул. Почтовая, 73А </v>
      </c>
      <c r="F28" s="104">
        <f>IF('14.1.ТС УЧ'!G27="Подземная канальная или подвальная",2,IF('14.1.ТС УЧ'!G27="Подземная бесканальная",2,IF('14.1.ТС УЧ'!G27="Надземная",1,0)))</f>
        <v>2</v>
      </c>
      <c r="G28" s="104">
        <f t="shared" si="10"/>
        <v>0.05</v>
      </c>
      <c r="H28" s="14">
        <f ca="1">IF(C28=0,0,YEAR(TODAY())-'14.1.ТС УЧ'!F27)</f>
        <v>38</v>
      </c>
      <c r="I28" s="104">
        <f>IF(C28=0,0,'14.1.ТС УЧ'!I27/1000)</f>
        <v>2.4E-2</v>
      </c>
      <c r="J28" s="104">
        <f t="shared" si="11"/>
        <v>1</v>
      </c>
      <c r="K28" s="14">
        <f>IF(C28=0,0,'14.1.ТС УЧ'!H27/1000)</f>
        <v>5.0999999999999997E-2</v>
      </c>
      <c r="L28" s="14">
        <f t="shared" ca="1" si="12"/>
        <v>3.3429472211396343</v>
      </c>
      <c r="M28" s="13">
        <f t="shared" ca="1" si="13"/>
        <v>1.1412278748440332</v>
      </c>
      <c r="N28" s="13">
        <f t="shared" ca="1" si="14"/>
        <v>2.7389468996256796E-2</v>
      </c>
      <c r="O28" s="12">
        <f t="shared" si="15"/>
        <v>4.4658198822924025</v>
      </c>
      <c r="P28" s="12">
        <f t="shared" si="16"/>
        <v>0.2239230480309202</v>
      </c>
      <c r="Q28" s="11">
        <f t="shared" ca="1" si="8"/>
        <v>1.6297824813354869</v>
      </c>
      <c r="R28" s="10">
        <f t="shared" ca="1" si="17"/>
        <v>0.97298222131170697</v>
      </c>
      <c r="U28" s="9">
        <f t="shared" ca="1" si="9"/>
        <v>1.6297824813354869</v>
      </c>
    </row>
    <row r="29" spans="2:21" ht="41.4" x14ac:dyDescent="0.3">
      <c r="B29" s="104">
        <v>23</v>
      </c>
      <c r="C29" s="104" t="str">
        <f>'14.1.ТС УЧ'!C28</f>
        <v xml:space="preserve">Котельная «Школьная» с. Суворово </v>
      </c>
      <c r="D29" s="104" t="str">
        <f>'14.1.ТС УЧ'!D28</f>
        <v xml:space="preserve">Котельная «Школьная» с. Суворово </v>
      </c>
      <c r="E29" s="104" t="str">
        <f>'14.1.ТС УЧ'!E28</f>
        <v xml:space="preserve">ул. Парковая, 71А </v>
      </c>
      <c r="F29" s="104">
        <f>IF('14.1.ТС УЧ'!G28="Подземная канальная или подвальная",2,IF('14.1.ТС УЧ'!G28="Подземная бесканальная",2,IF('14.1.ТС УЧ'!G28="Надземная",1,0)))</f>
        <v>1</v>
      </c>
      <c r="G29" s="104">
        <f t="shared" si="10"/>
        <v>0.05</v>
      </c>
      <c r="H29" s="14">
        <f ca="1">IF(C29=0,0,YEAR(TODAY())-'14.1.ТС УЧ'!F28)</f>
        <v>57</v>
      </c>
      <c r="I29" s="104">
        <f>IF(C29=0,0,'14.1.ТС УЧ'!I28/1000)</f>
        <v>0.06</v>
      </c>
      <c r="J29" s="104">
        <f t="shared" si="11"/>
        <v>1</v>
      </c>
      <c r="K29" s="14">
        <f>IF(C29=0,0,'14.1.ТС УЧ'!H28/1000)</f>
        <v>5.0999999999999997E-2</v>
      </c>
      <c r="L29" s="14">
        <f t="shared" ca="1" si="12"/>
        <v>8.6438909202838197</v>
      </c>
      <c r="M29" s="13">
        <v>1.1399999999999999</v>
      </c>
      <c r="N29" s="13">
        <f>IF(C29=0,0,M29*I29)</f>
        <v>6.8399999999999989E-2</v>
      </c>
      <c r="O29" s="12">
        <f t="shared" si="15"/>
        <v>4.4658198822924025</v>
      </c>
      <c r="P29" s="12">
        <f t="shared" si="16"/>
        <v>0.2239230480309202</v>
      </c>
      <c r="Q29" s="11">
        <f>_xlfn.MAXIFS($U$7:$U$581,$C$7:$C$581,C29)</f>
        <v>1.3054620799488004</v>
      </c>
      <c r="R29" s="10">
        <f t="shared" si="17"/>
        <v>0.93388684411865608</v>
      </c>
      <c r="U29" s="9">
        <f>IF(C28=0,0,IF(C29=C28,U28+N29/P29,N29/P29+1))</f>
        <v>1.3054620799488004</v>
      </c>
    </row>
    <row r="30" spans="2:21" ht="27.6" x14ac:dyDescent="0.3">
      <c r="B30" s="104">
        <v>24</v>
      </c>
      <c r="C30" s="104" t="str">
        <f>'14.1.ТС УЧ'!C29</f>
        <v>Котельная с. Суворово</v>
      </c>
      <c r="D30" s="104" t="str">
        <f>'14.1.ТС УЧ'!D29</f>
        <v>Котельная с. Суворово</v>
      </c>
      <c r="E30" s="104" t="str">
        <f>'14.1.ТС УЧ'!E29</f>
        <v>УТ1</v>
      </c>
      <c r="F30" s="104">
        <f>IF('14.1.ТС УЧ'!G29="Подземная канальная или подвальная",2,IF('14.1.ТС УЧ'!G29="Подземная бесканальная",2,IF('14.1.ТС УЧ'!G29="Надземная",1,0)))</f>
        <v>2</v>
      </c>
      <c r="G30" s="104">
        <f t="shared" si="10"/>
        <v>0.05</v>
      </c>
      <c r="H30" s="14">
        <f ca="1">IF(C30=0,0,YEAR(TODAY())-'14.1.ТС УЧ'!F29)</f>
        <v>41</v>
      </c>
      <c r="I30" s="104">
        <f>IF(C30=0,0,'14.1.ТС УЧ'!I29/1000)</f>
        <v>9.1999999999999998E-2</v>
      </c>
      <c r="J30" s="104">
        <f t="shared" si="11"/>
        <v>1</v>
      </c>
      <c r="K30" s="14">
        <f>IF(C30=0,0,'14.1.ТС УЧ'!H29/1000)</f>
        <v>6.9000000000000006E-2</v>
      </c>
      <c r="L30" s="14">
        <f t="shared" ca="1" si="12"/>
        <v>3.8839505531533853</v>
      </c>
      <c r="M30" s="13">
        <f t="shared" ca="1" si="13"/>
        <v>2.9255555368259798</v>
      </c>
      <c r="N30" s="13">
        <f t="shared" ca="1" si="14"/>
        <v>0.26915110938799014</v>
      </c>
      <c r="O30" s="12">
        <f t="shared" si="15"/>
        <v>5.1461143813219747</v>
      </c>
      <c r="P30" s="12">
        <f t="shared" si="16"/>
        <v>0.1943213706305362</v>
      </c>
      <c r="Q30" s="11">
        <f t="shared" ca="1" si="8"/>
        <v>3.6767587707586529</v>
      </c>
      <c r="R30" s="10">
        <f t="shared" ca="1" si="17"/>
        <v>0.76402779515230324</v>
      </c>
      <c r="U30" s="9">
        <f t="shared" ca="1" si="9"/>
        <v>2.3850823947703002</v>
      </c>
    </row>
    <row r="31" spans="2:21" x14ac:dyDescent="0.3">
      <c r="B31" s="104">
        <v>25</v>
      </c>
      <c r="C31" s="104" t="str">
        <f>'14.1.ТС УЧ'!C30</f>
        <v>Котельная с. Суворово</v>
      </c>
      <c r="D31" s="104" t="str">
        <f>'14.1.ТС УЧ'!D30</f>
        <v>УТ1</v>
      </c>
      <c r="E31" s="104" t="str">
        <f>'14.1.ТС УЧ'!E30</f>
        <v xml:space="preserve">ул. Молодежная, 8А </v>
      </c>
      <c r="F31" s="104">
        <f>IF('14.1.ТС УЧ'!G30="Подземная канальная или подвальная",2,IF('14.1.ТС УЧ'!G30="Подземная бесканальная",2,IF('14.1.ТС УЧ'!G30="Надземная",1,0)))</f>
        <v>2</v>
      </c>
      <c r="G31" s="104">
        <f t="shared" si="10"/>
        <v>0.05</v>
      </c>
      <c r="H31" s="14">
        <f ca="1">IF(C31=0,0,YEAR(TODAY())-'14.1.ТС УЧ'!F30)</f>
        <v>41</v>
      </c>
      <c r="I31" s="104">
        <f>IF(C31=0,0,'14.1.ТС УЧ'!I30/1000)</f>
        <v>4.8000000000000001E-2</v>
      </c>
      <c r="J31" s="104">
        <f t="shared" si="11"/>
        <v>1</v>
      </c>
      <c r="K31" s="14">
        <f>IF(C31=0,0,'14.1.ТС УЧ'!H30/1000)</f>
        <v>6.9000000000000006E-2</v>
      </c>
      <c r="L31" s="14">
        <f t="shared" ca="1" si="12"/>
        <v>3.8839505531533853</v>
      </c>
      <c r="M31" s="13">
        <f t="shared" ca="1" si="13"/>
        <v>2.9255555368259798</v>
      </c>
      <c r="N31" s="13">
        <f t="shared" ca="1" si="14"/>
        <v>0.14042666576764704</v>
      </c>
      <c r="O31" s="12">
        <f t="shared" si="15"/>
        <v>5.1461143813219747</v>
      </c>
      <c r="P31" s="12">
        <f t="shared" si="16"/>
        <v>0.1943213706305362</v>
      </c>
      <c r="Q31" s="11">
        <f t="shared" ca="1" si="8"/>
        <v>3.6767587707586529</v>
      </c>
      <c r="R31" s="10">
        <f t="shared" ca="1" si="17"/>
        <v>0.8689873891192712</v>
      </c>
      <c r="U31" s="9">
        <f t="shared" ca="1" si="9"/>
        <v>3.1077340789982828</v>
      </c>
    </row>
    <row r="32" spans="2:21" x14ac:dyDescent="0.3">
      <c r="B32" s="104">
        <v>26</v>
      </c>
      <c r="C32" s="104" t="str">
        <f>'14.1.ТС УЧ'!C31</f>
        <v>Котельная с. Суворово</v>
      </c>
      <c r="D32" s="104" t="str">
        <f>'14.1.ТС УЧ'!D31</f>
        <v>УТ1</v>
      </c>
      <c r="E32" s="104" t="str">
        <f>'14.1.ТС УЧ'!E31</f>
        <v>ул. Молодежная, 8</v>
      </c>
      <c r="F32" s="104">
        <f>IF('14.1.ТС УЧ'!G31="Подземная канальная или подвальная",2,IF('14.1.ТС УЧ'!G31="Подземная бесканальная",2,IF('14.1.ТС УЧ'!G31="Надземная",1,0)))</f>
        <v>2</v>
      </c>
      <c r="G32" s="104">
        <f t="shared" si="10"/>
        <v>0.05</v>
      </c>
      <c r="H32" s="14">
        <f ca="1">IF(C32=0,0,YEAR(TODAY())-'14.1.ТС УЧ'!F31)</f>
        <v>44</v>
      </c>
      <c r="I32" s="104">
        <f>IF(C32=0,0,'14.1.ТС УЧ'!I31/1000)</f>
        <v>1.4E-2</v>
      </c>
      <c r="J32" s="104">
        <f t="shared" si="11"/>
        <v>1</v>
      </c>
      <c r="K32" s="14">
        <f>IF(C32=0,0,'14.1.ТС УЧ'!H31/1000)</f>
        <v>5.0999999999999997E-2</v>
      </c>
      <c r="L32" s="14">
        <f t="shared" ca="1" si="12"/>
        <v>4.512506749717061</v>
      </c>
      <c r="M32" s="13">
        <f t="shared" ca="1" si="13"/>
        <v>9.1012673845597813</v>
      </c>
      <c r="N32" s="13">
        <f t="shared" ca="1" si="14"/>
        <v>0.12741774338383693</v>
      </c>
      <c r="O32" s="12">
        <f t="shared" si="15"/>
        <v>4.4658198822924025</v>
      </c>
      <c r="P32" s="12">
        <f t="shared" si="16"/>
        <v>0.2239230480309202</v>
      </c>
      <c r="Q32" s="11">
        <f t="shared" ca="1" si="8"/>
        <v>3.6767587707586529</v>
      </c>
      <c r="R32" s="10">
        <f t="shared" ca="1" si="17"/>
        <v>0.88036582877001901</v>
      </c>
      <c r="U32" s="9">
        <f t="shared" ca="1" si="9"/>
        <v>3.6767587707586529</v>
      </c>
    </row>
    <row r="33" spans="2:21" ht="41.4" x14ac:dyDescent="0.3">
      <c r="B33" s="104">
        <v>27</v>
      </c>
      <c r="C33" s="104" t="str">
        <f>'14.1.ТС УЧ'!C32</f>
        <v>Котельная «Школьная» с. Ивановское</v>
      </c>
      <c r="D33" s="104" t="str">
        <f>'14.1.ТС УЧ'!D32</f>
        <v>Котельная «Школьная» с. Ивановское</v>
      </c>
      <c r="E33" s="104" t="str">
        <f>'14.1.ТС УЧ'!E32</f>
        <v xml:space="preserve">ул. Ситнова, 14А </v>
      </c>
      <c r="F33" s="104">
        <f>IF('14.1.ТС УЧ'!G32="Подземная канальная или подвальная",2,IF('14.1.ТС УЧ'!G32="Подземная бесканальная",2,IF('14.1.ТС УЧ'!G32="Надземная",1,0)))</f>
        <v>2</v>
      </c>
      <c r="G33" s="104">
        <f t="shared" si="10"/>
        <v>0.05</v>
      </c>
      <c r="H33" s="14">
        <f ca="1">IF(C33=0,0,YEAR(TODAY())-'14.1.ТС УЧ'!F32)</f>
        <v>16</v>
      </c>
      <c r="I33" s="104">
        <f>IF(C33=0,0,'14.1.ТС УЧ'!I32/1000)</f>
        <v>2.1000000000000001E-2</v>
      </c>
      <c r="J33" s="104">
        <f t="shared" si="11"/>
        <v>1</v>
      </c>
      <c r="K33" s="14">
        <f>IF(C33=0,0,'14.1.ТС УЧ'!H32/1000)</f>
        <v>8.1000000000000003E-2</v>
      </c>
      <c r="L33" s="14">
        <f t="shared" ca="1" si="12"/>
        <v>1</v>
      </c>
      <c r="M33" s="13">
        <f t="shared" ca="1" si="13"/>
        <v>0.05</v>
      </c>
      <c r="N33" s="13">
        <f t="shared" ca="1" si="14"/>
        <v>1.0500000000000002E-3</v>
      </c>
      <c r="O33" s="12">
        <f t="shared" si="15"/>
        <v>5.6205481627436145</v>
      </c>
      <c r="P33" s="12">
        <f t="shared" si="16"/>
        <v>0.1779185892629839</v>
      </c>
      <c r="Q33" s="11">
        <f t="shared" ca="1" si="8"/>
        <v>1.1326507488271675</v>
      </c>
      <c r="R33" s="10">
        <f t="shared" ca="1" si="17"/>
        <v>0.99895055105711317</v>
      </c>
      <c r="U33" s="9">
        <f t="shared" ca="1" si="9"/>
        <v>1.0059015755708809</v>
      </c>
    </row>
    <row r="34" spans="2:21" ht="41.4" x14ac:dyDescent="0.3">
      <c r="B34" s="104">
        <v>28</v>
      </c>
      <c r="C34" s="104" t="str">
        <f>'14.1.ТС УЧ'!C33</f>
        <v>Котельная «Школьная» с. Ивановское</v>
      </c>
      <c r="D34" s="104" t="str">
        <f>'14.1.ТС УЧ'!D33</f>
        <v>Котельная «Школьная» с. Ивановское</v>
      </c>
      <c r="E34" s="104" t="str">
        <f>'14.1.ТС УЧ'!E33</f>
        <v xml:space="preserve">ГрОт-Ситнова, 14А </v>
      </c>
      <c r="F34" s="104">
        <f>IF('14.1.ТС УЧ'!G33="Подземная канальная или подвальная",2,IF('14.1.ТС УЧ'!G33="Подземная бесканальная",2,IF('14.1.ТС УЧ'!G33="Надземная",1,0)))</f>
        <v>1</v>
      </c>
      <c r="G34" s="104">
        <f t="shared" si="10"/>
        <v>0.05</v>
      </c>
      <c r="H34" s="14">
        <f ca="1">IF(C34=0,0,YEAR(TODAY())-'14.1.ТС УЧ'!F33)</f>
        <v>28</v>
      </c>
      <c r="I34" s="104">
        <f>IF(C34=0,0,'14.1.ТС УЧ'!I33/1000)</f>
        <v>1.4999999999999999E-2</v>
      </c>
      <c r="J34" s="104">
        <f t="shared" si="11"/>
        <v>1</v>
      </c>
      <c r="K34" s="14">
        <f>IF(C34=0,0,'14.1.ТС УЧ'!H33/1000)</f>
        <v>6.9000000000000006E-2</v>
      </c>
      <c r="L34" s="14">
        <f t="shared" ca="1" si="12"/>
        <v>2.0275999834223373</v>
      </c>
      <c r="M34" s="13">
        <f t="shared" ca="1" si="13"/>
        <v>0.14403551504940912</v>
      </c>
      <c r="N34" s="13">
        <f t="shared" ca="1" si="14"/>
        <v>2.1605327257411366E-3</v>
      </c>
      <c r="O34" s="12">
        <f t="shared" si="15"/>
        <v>5.1461143813219747</v>
      </c>
      <c r="P34" s="12">
        <f t="shared" si="16"/>
        <v>0.1943213706305362</v>
      </c>
      <c r="Q34" s="11">
        <f t="shared" ca="1" si="8"/>
        <v>1.1326507488271675</v>
      </c>
      <c r="R34" s="10">
        <f t="shared" ca="1" si="17"/>
        <v>0.99784179954513685</v>
      </c>
      <c r="U34" s="9">
        <f t="shared" ca="1" si="9"/>
        <v>1.017019924102134</v>
      </c>
    </row>
    <row r="35" spans="2:21" ht="27.6" x14ac:dyDescent="0.3">
      <c r="B35" s="104">
        <v>29</v>
      </c>
      <c r="C35" s="104" t="str">
        <f>'14.1.ТС УЧ'!C34</f>
        <v>Котельная «Школьная» с. Ивановское</v>
      </c>
      <c r="D35" s="104" t="str">
        <f>'14.1.ТС УЧ'!D34</f>
        <v xml:space="preserve">ГрОт-Ситнова, 14А </v>
      </c>
      <c r="E35" s="104" t="str">
        <f>'14.1.ТС УЧ'!E34</f>
        <v xml:space="preserve">ул. Ситнова, 20А </v>
      </c>
      <c r="F35" s="104">
        <f>IF('14.1.ТС УЧ'!G34="Подземная канальная или подвальная",2,IF('14.1.ТС УЧ'!G34="Подземная бесканальная",2,IF('14.1.ТС УЧ'!G34="Надземная",1,0)))</f>
        <v>1</v>
      </c>
      <c r="G35" s="104">
        <f t="shared" si="10"/>
        <v>0.05</v>
      </c>
      <c r="H35" s="14">
        <f ca="1">IF(C35=0,0,YEAR(TODAY())-'14.1.ТС УЧ'!F34)</f>
        <v>28</v>
      </c>
      <c r="I35" s="104">
        <f>IF(C35=0,0,'14.1.ТС УЧ'!I34/1000)</f>
        <v>0.14599999999999999</v>
      </c>
      <c r="J35" s="104">
        <f t="shared" si="11"/>
        <v>1</v>
      </c>
      <c r="K35" s="14">
        <f>IF(C35=0,0,'14.1.ТС УЧ'!H34/1000)</f>
        <v>6.9000000000000006E-2</v>
      </c>
      <c r="L35" s="14">
        <f t="shared" ca="1" si="12"/>
        <v>2.0275999834223373</v>
      </c>
      <c r="M35" s="13">
        <f t="shared" ca="1" si="13"/>
        <v>0.14403551504940912</v>
      </c>
      <c r="N35" s="13">
        <f t="shared" ca="1" si="14"/>
        <v>2.102918519721373E-2</v>
      </c>
      <c r="O35" s="12">
        <f t="shared" si="15"/>
        <v>5.1461143813219747</v>
      </c>
      <c r="P35" s="12">
        <f t="shared" si="16"/>
        <v>0.1943213706305362</v>
      </c>
      <c r="Q35" s="11">
        <f t="shared" ca="1" si="8"/>
        <v>1.1326507488271675</v>
      </c>
      <c r="R35" s="10">
        <f t="shared" ca="1" si="17"/>
        <v>0.97919038628789667</v>
      </c>
      <c r="U35" s="9">
        <f t="shared" ca="1" si="9"/>
        <v>1.1252385164729988</v>
      </c>
    </row>
    <row r="36" spans="2:21" ht="27.6" x14ac:dyDescent="0.3">
      <c r="B36" s="104">
        <v>30</v>
      </c>
      <c r="C36" s="104" t="str">
        <f>'14.1.ТС УЧ'!C35</f>
        <v>Котельная «Школьная» с. Ивановское</v>
      </c>
      <c r="D36" s="104" t="str">
        <f>'14.1.ТС УЧ'!D35</f>
        <v xml:space="preserve">ГрОт-Ситнова, 14А </v>
      </c>
      <c r="E36" s="104" t="str">
        <f>'14.1.ТС УЧ'!E35</f>
        <v xml:space="preserve">ГрОт-Ситнова, 14А </v>
      </c>
      <c r="F36" s="104">
        <f>IF('14.1.ТС УЧ'!G35="Подземная канальная или подвальная",2,IF('14.1.ТС УЧ'!G35="Подземная бесканальная",2,IF('14.1.ТС УЧ'!G35="Надземная",1,0)))</f>
        <v>2</v>
      </c>
      <c r="G36" s="104">
        <f t="shared" si="10"/>
        <v>0.05</v>
      </c>
      <c r="H36" s="14">
        <f ca="1">IF(C36=0,0,YEAR(TODAY())-'14.1.ТС УЧ'!F35)</f>
        <v>28</v>
      </c>
      <c r="I36" s="104">
        <f>IF(C36=0,0,'14.1.ТС УЧ'!I35/1000)</f>
        <v>0.01</v>
      </c>
      <c r="J36" s="104">
        <f t="shared" si="11"/>
        <v>1</v>
      </c>
      <c r="K36" s="14">
        <f>IF(C36=0,0,'14.1.ТС УЧ'!H35/1000)</f>
        <v>6.9000000000000006E-2</v>
      </c>
      <c r="L36" s="14">
        <f t="shared" ca="1" si="12"/>
        <v>2.0275999834223373</v>
      </c>
      <c r="M36" s="13">
        <f t="shared" ca="1" si="13"/>
        <v>0.14403551504940912</v>
      </c>
      <c r="N36" s="13">
        <f t="shared" ca="1" si="14"/>
        <v>1.4403551504940913E-3</v>
      </c>
      <c r="O36" s="12">
        <f t="shared" si="15"/>
        <v>5.1461143813219747</v>
      </c>
      <c r="P36" s="12">
        <f t="shared" si="16"/>
        <v>0.1943213706305362</v>
      </c>
      <c r="Q36" s="11">
        <f t="shared" ca="1" si="8"/>
        <v>1.1326507488271675</v>
      </c>
      <c r="R36" s="10">
        <f t="shared" ca="1" si="17"/>
        <v>0.99856068166313261</v>
      </c>
      <c r="U36" s="9">
        <f t="shared" ca="1" si="9"/>
        <v>1.1326507488271675</v>
      </c>
    </row>
    <row r="37" spans="2:21" ht="55.2" x14ac:dyDescent="0.3">
      <c r="B37" s="104">
        <v>31</v>
      </c>
      <c r="C37" s="104" t="str">
        <f>'14.1.ТС УЧ'!C36</f>
        <v xml:space="preserve">Котельная Северного территориального отдела в с. Ивановское </v>
      </c>
      <c r="D37" s="104" t="str">
        <f>'14.1.ТС УЧ'!D36</f>
        <v xml:space="preserve">Котельная Северного территориального отдела в с. Ивановское </v>
      </c>
      <c r="E37" s="104" t="str">
        <f>'14.1.ТС УЧ'!E36</f>
        <v>ул. Микрорайон, 9А</v>
      </c>
      <c r="F37" s="104">
        <f>IF('14.1.ТС УЧ'!G36="Подземная канальная или подвальная",2,IF('14.1.ТС УЧ'!G36="Подземная бесканальная",2,IF('14.1.ТС УЧ'!G36="Надземная",1,0)))</f>
        <v>2</v>
      </c>
      <c r="G37" s="104">
        <f t="shared" si="10"/>
        <v>0.05</v>
      </c>
      <c r="H37" s="14">
        <f ca="1">IF(C37=0,0,YEAR(TODAY())-'14.1.ТС УЧ'!F36)</f>
        <v>27</v>
      </c>
      <c r="I37" s="104">
        <f>IF(C37=0,0,'14.1.ТС УЧ'!I36/1000)</f>
        <v>2E-3</v>
      </c>
      <c r="J37" s="104">
        <f t="shared" si="11"/>
        <v>1</v>
      </c>
      <c r="K37" s="14">
        <f>IF(C37=0,0,'14.1.ТС УЧ'!H36/1000)</f>
        <v>3.2000000000000001E-2</v>
      </c>
      <c r="L37" s="14">
        <f t="shared" ca="1" si="12"/>
        <v>1.9287127653484872</v>
      </c>
      <c r="M37" s="13">
        <f t="shared" ca="1" si="13"/>
        <v>0.12577173113141749</v>
      </c>
      <c r="N37" s="13">
        <f t="shared" ca="1" si="14"/>
        <v>2.5154346226283496E-4</v>
      </c>
      <c r="O37" s="12">
        <f t="shared" si="15"/>
        <v>3.7993138988372586</v>
      </c>
      <c r="P37" s="12">
        <f t="shared" si="16"/>
        <v>0.26320541724810886</v>
      </c>
      <c r="Q37" s="11">
        <f t="shared" ca="1" si="8"/>
        <v>1.0009556925723369</v>
      </c>
      <c r="R37" s="10">
        <f t="shared" ca="1" si="17"/>
        <v>0.99974848817214135</v>
      </c>
      <c r="U37" s="9">
        <f t="shared" ca="1" si="9"/>
        <v>1.0009556925723369</v>
      </c>
    </row>
    <row r="38" spans="2:21" ht="27.6" x14ac:dyDescent="0.3">
      <c r="B38" s="104">
        <v>32</v>
      </c>
      <c r="C38" s="104" t="str">
        <f>'14.1.ТС УЧ'!C37</f>
        <v>Котельная «ДК» с. Ивановское</v>
      </c>
      <c r="D38" s="104" t="str">
        <f>'14.1.ТС УЧ'!D37</f>
        <v>Котельная «ДК» с. Ивановское</v>
      </c>
      <c r="E38" s="104" t="str">
        <f>'14.1.ТС УЧ'!E37</f>
        <v xml:space="preserve">ул. Ивановой, 26В </v>
      </c>
      <c r="F38" s="104">
        <f>IF('14.1.ТС УЧ'!G37="Подземная канальная или подвальная",2,IF('14.1.ТС УЧ'!G37="Подземная бесканальная",2,IF('14.1.ТС УЧ'!G37="Надземная",1,0)))</f>
        <v>2</v>
      </c>
      <c r="G38" s="104">
        <f t="shared" si="10"/>
        <v>0.05</v>
      </c>
      <c r="H38" s="14">
        <f ca="1">IF(C38=0,0,YEAR(TODAY())-'14.1.ТС УЧ'!F37)</f>
        <v>38</v>
      </c>
      <c r="I38" s="104">
        <f>IF(C38=0,0,'14.1.ТС УЧ'!I37/1000)</f>
        <v>2E-3</v>
      </c>
      <c r="J38" s="104">
        <f t="shared" si="11"/>
        <v>1</v>
      </c>
      <c r="K38" s="14">
        <f>IF(C38=0,0,'14.1.ТС УЧ'!H37/1000)</f>
        <v>3.2000000000000001E-2</v>
      </c>
      <c r="L38" s="14">
        <f t="shared" ca="1" si="12"/>
        <v>3.3429472211396343</v>
      </c>
      <c r="M38" s="13">
        <f t="shared" ca="1" si="13"/>
        <v>1.1412278748440332</v>
      </c>
      <c r="N38" s="13">
        <f t="shared" ca="1" si="14"/>
        <v>2.2824557496880665E-3</v>
      </c>
      <c r="O38" s="12">
        <f t="shared" si="15"/>
        <v>3.7993138988372586</v>
      </c>
      <c r="P38" s="12">
        <f t="shared" si="16"/>
        <v>0.26320541724810886</v>
      </c>
      <c r="Q38" s="11">
        <f t="shared" ca="1" si="8"/>
        <v>1.0086717658532709</v>
      </c>
      <c r="R38" s="10">
        <f t="shared" ca="1" si="17"/>
        <v>0.99772014707178502</v>
      </c>
      <c r="U38" s="9">
        <f t="shared" ca="1" si="9"/>
        <v>1.0086717658532709</v>
      </c>
    </row>
    <row r="39" spans="2:21" ht="27.6" x14ac:dyDescent="0.3">
      <c r="B39" s="104">
        <v>33</v>
      </c>
      <c r="C39" s="104" t="str">
        <f>'14.1.ТС УЧ'!C38</f>
        <v xml:space="preserve">Котельная «ДК» с. Смирново </v>
      </c>
      <c r="D39" s="104" t="str">
        <f>'14.1.ТС УЧ'!D38</f>
        <v xml:space="preserve">Котельная «ДК» с. Смирново </v>
      </c>
      <c r="E39" s="104" t="str">
        <f>'14.1.ТС УЧ'!E38</f>
        <v xml:space="preserve">ул. Культурная, 31 </v>
      </c>
      <c r="F39" s="104">
        <f>IF('14.1.ТС УЧ'!G38="Подземная канальная или подвальная",2,IF('14.1.ТС УЧ'!G38="Подземная бесканальная",2,IF('14.1.ТС УЧ'!G38="Надземная",1,0)))</f>
        <v>2</v>
      </c>
      <c r="G39" s="104">
        <f t="shared" si="10"/>
        <v>0.05</v>
      </c>
      <c r="H39" s="14">
        <f ca="1">IF(C39=0,0,YEAR(TODAY())-'14.1.ТС УЧ'!F38)</f>
        <v>42</v>
      </c>
      <c r="I39" s="104">
        <f>IF(C39=0,0,'14.1.ТС УЧ'!I38/1000)</f>
        <v>1.7000000000000001E-2</v>
      </c>
      <c r="J39" s="104">
        <f t="shared" si="11"/>
        <v>1</v>
      </c>
      <c r="K39" s="14">
        <f>IF(C39=0,0,'14.1.ТС УЧ'!H38/1000)</f>
        <v>6.9000000000000006E-2</v>
      </c>
      <c r="L39" s="14">
        <f t="shared" ca="1" si="12"/>
        <v>4.0830849562838258</v>
      </c>
      <c r="M39" s="13">
        <f t="shared" ca="1" si="13"/>
        <v>4.1735009392570541</v>
      </c>
      <c r="N39" s="13">
        <f t="shared" ca="1" si="14"/>
        <v>7.0949515967369925E-2</v>
      </c>
      <c r="O39" s="12">
        <f t="shared" si="15"/>
        <v>5.1461143813219747</v>
      </c>
      <c r="P39" s="12">
        <f t="shared" si="16"/>
        <v>0.1943213706305362</v>
      </c>
      <c r="Q39" s="11">
        <f t="shared" ca="1" si="8"/>
        <v>1.3651143244675155</v>
      </c>
      <c r="R39" s="10">
        <f t="shared" ca="1" si="17"/>
        <v>0.93150891726714735</v>
      </c>
      <c r="U39" s="9">
        <f t="shared" ca="1" si="9"/>
        <v>1.3651143244675155</v>
      </c>
    </row>
    <row r="40" spans="2:21" ht="41.4" x14ac:dyDescent="0.3">
      <c r="B40" s="104">
        <v>34</v>
      </c>
      <c r="C40" s="104" t="str">
        <f>'14.1.ТС УЧ'!C39</f>
        <v>Котельная «Школьная» с. Конново</v>
      </c>
      <c r="D40" s="104" t="str">
        <f>'14.1.ТС УЧ'!D39</f>
        <v>Котельная «Школьная» с. Конново</v>
      </c>
      <c r="E40" s="104" t="str">
        <f>'14.1.ТС УЧ'!E39</f>
        <v xml:space="preserve">ул. Молодежная, 7Б </v>
      </c>
      <c r="F40" s="104">
        <f>IF('14.1.ТС УЧ'!G39="Подземная канальная или подвальная",2,IF('14.1.ТС УЧ'!G39="Подземная бесканальная",2,IF('14.1.ТС УЧ'!G39="Надземная",1,0)))</f>
        <v>2</v>
      </c>
      <c r="G40" s="104">
        <f t="shared" si="10"/>
        <v>0.05</v>
      </c>
      <c r="H40" s="14">
        <f ca="1">IF(C40=0,0,YEAR(TODAY())-'14.1.ТС УЧ'!F39)</f>
        <v>27</v>
      </c>
      <c r="I40" s="104">
        <f>IF(C40=0,0,'14.1.ТС УЧ'!I39/1000)</f>
        <v>1.2E-2</v>
      </c>
      <c r="J40" s="104">
        <f t="shared" si="11"/>
        <v>1</v>
      </c>
      <c r="K40" s="14">
        <f>IF(C40=0,0,'14.1.ТС УЧ'!H39/1000)</f>
        <v>6.9000000000000006E-2</v>
      </c>
      <c r="L40" s="14">
        <f t="shared" ca="1" si="12"/>
        <v>1.9287127653484872</v>
      </c>
      <c r="M40" s="13">
        <f t="shared" ca="1" si="13"/>
        <v>0.12577173113141749</v>
      </c>
      <c r="N40" s="13">
        <f t="shared" ca="1" si="14"/>
        <v>1.5092607735770099E-3</v>
      </c>
      <c r="O40" s="12">
        <f t="shared" si="15"/>
        <v>5.1461143813219747</v>
      </c>
      <c r="P40" s="12">
        <f t="shared" si="16"/>
        <v>0.1943213706305362</v>
      </c>
      <c r="Q40" s="11">
        <f t="shared" ca="1" si="8"/>
        <v>1.0077668285720698</v>
      </c>
      <c r="R40" s="10">
        <f t="shared" ca="1" si="17"/>
        <v>0.99849187758769764</v>
      </c>
      <c r="U40" s="9">
        <f t="shared" ca="1" si="9"/>
        <v>1.0077668285720698</v>
      </c>
    </row>
    <row r="41" spans="2:21" ht="27.6" x14ac:dyDescent="0.3">
      <c r="B41" s="104">
        <v>35</v>
      </c>
      <c r="C41" s="104" t="str">
        <f>'14.1.ТС УЧ'!C40</f>
        <v>Котельная «ФАП» с. Стуклово</v>
      </c>
      <c r="D41" s="104" t="str">
        <f>'14.1.ТС УЧ'!D40</f>
        <v>Котельная «ФАП» с. Стуклово</v>
      </c>
      <c r="E41" s="104" t="str">
        <f>'14.1.ТС УЧ'!E40</f>
        <v xml:space="preserve">ул. Пушкова, 2А </v>
      </c>
      <c r="F41" s="104">
        <f>IF('14.1.ТС УЧ'!G40="Подземная канальная или подвальная",2,IF('14.1.ТС УЧ'!G40="Подземная бесканальная",2,IF('14.1.ТС УЧ'!G40="Надземная",1,0)))</f>
        <v>2</v>
      </c>
      <c r="G41" s="104">
        <f t="shared" si="10"/>
        <v>0.05</v>
      </c>
      <c r="H41" s="14">
        <f ca="1">IF(C41=0,0,YEAR(TODAY())-'14.1.ТС УЧ'!F40)</f>
        <v>26</v>
      </c>
      <c r="I41" s="104">
        <f>IF(C41=0,0,'14.1.ТС УЧ'!I40/1000)</f>
        <v>2E-3</v>
      </c>
      <c r="J41" s="104">
        <f t="shared" si="11"/>
        <v>1</v>
      </c>
      <c r="K41" s="14">
        <f>IF(C41=0,0,'14.1.ТС УЧ'!H40/1000)</f>
        <v>3.2000000000000001E-2</v>
      </c>
      <c r="L41" s="14">
        <f t="shared" ca="1" si="12"/>
        <v>1.8346483338096222</v>
      </c>
      <c r="M41" s="13">
        <f t="shared" ca="1" si="13"/>
        <v>0.11100098120481922</v>
      </c>
      <c r="N41" s="13">
        <f t="shared" ca="1" si="14"/>
        <v>2.2200196240963844E-4</v>
      </c>
      <c r="O41" s="12">
        <f t="shared" si="15"/>
        <v>3.7993138988372586</v>
      </c>
      <c r="P41" s="12">
        <f t="shared" si="16"/>
        <v>0.26320541724810886</v>
      </c>
      <c r="Q41" s="11">
        <f t="shared" ca="1" si="8"/>
        <v>1.0008434551413521</v>
      </c>
      <c r="R41" s="10">
        <f t="shared" ca="1" si="17"/>
        <v>0.99977802267820259</v>
      </c>
      <c r="U41" s="9">
        <f t="shared" ca="1" si="9"/>
        <v>1.0008434551413521</v>
      </c>
    </row>
    <row r="42" spans="2:21" ht="27.6" x14ac:dyDescent="0.3">
      <c r="B42" s="104">
        <v>36</v>
      </c>
      <c r="C42" s="104" t="str">
        <f>'14.1.ТС УЧ'!C41</f>
        <v>Котельная «ДК» с. Стуклово</v>
      </c>
      <c r="D42" s="104" t="str">
        <f>'14.1.ТС УЧ'!D41</f>
        <v>Котельная «ДК» с. Стуклово</v>
      </c>
      <c r="E42" s="104" t="str">
        <f>'14.1.ТС УЧ'!E41</f>
        <v xml:space="preserve">ул. Молодежная, 5 </v>
      </c>
      <c r="F42" s="104">
        <f>IF('14.1.ТС УЧ'!G41="Подземная канальная или подвальная",2,IF('14.1.ТС УЧ'!G41="Подземная бесканальная",2,IF('14.1.ТС УЧ'!G41="Надземная",1,0)))</f>
        <v>2</v>
      </c>
      <c r="G42" s="104">
        <f t="shared" si="10"/>
        <v>0.05</v>
      </c>
      <c r="H42" s="14">
        <f ca="1">IF(C42=0,0,YEAR(TODAY())-'14.1.ТС УЧ'!F41)</f>
        <v>39</v>
      </c>
      <c r="I42" s="104">
        <f>IF(C42=0,0,'14.1.ТС УЧ'!I41/1000)</f>
        <v>2.8000000000000001E-2</v>
      </c>
      <c r="J42" s="104">
        <f t="shared" si="11"/>
        <v>1</v>
      </c>
      <c r="K42" s="14">
        <f>IF(C42=0,0,'14.1.ТС УЧ'!H41/1000)</f>
        <v>3.2000000000000001E-2</v>
      </c>
      <c r="L42" s="14">
        <f t="shared" ca="1" si="12"/>
        <v>3.5143437902946464</v>
      </c>
      <c r="M42" s="13">
        <f t="shared" ca="1" si="13"/>
        <v>1.5314740018877633</v>
      </c>
      <c r="N42" s="13">
        <f t="shared" ca="1" si="14"/>
        <v>4.2881272052857369E-2</v>
      </c>
      <c r="O42" s="12">
        <f t="shared" si="15"/>
        <v>3.7993138988372586</v>
      </c>
      <c r="P42" s="12">
        <f t="shared" si="16"/>
        <v>0.26320541724810886</v>
      </c>
      <c r="Q42" s="11">
        <f t="shared" ca="1" si="8"/>
        <v>1.1629194129102427</v>
      </c>
      <c r="R42" s="10">
        <f t="shared" ca="1" si="17"/>
        <v>0.95802512767170045</v>
      </c>
      <c r="U42" s="9">
        <f t="shared" ca="1" si="9"/>
        <v>1.1629194129102427</v>
      </c>
    </row>
    <row r="43" spans="2:21" ht="41.4" x14ac:dyDescent="0.3">
      <c r="B43" s="104">
        <v>37</v>
      </c>
      <c r="C43" s="104" t="str">
        <f>'14.1.ТС УЧ'!C42</f>
        <v xml:space="preserve">Котельная «Школьная» с. Б. Череватово </v>
      </c>
      <c r="D43" s="104" t="str">
        <f>'14.1.ТС УЧ'!D42</f>
        <v xml:space="preserve">Котельная «Школьная» с. Б. Череватово </v>
      </c>
      <c r="E43" s="104" t="str">
        <f>'14.1.ТС УЧ'!E42</f>
        <v xml:space="preserve">ул. Солнечная, 10 </v>
      </c>
      <c r="F43" s="104">
        <f>IF('14.1.ТС УЧ'!G42="Подземная канальная или подвальная",2,IF('14.1.ТС УЧ'!G42="Подземная бесканальная",2,IF('14.1.ТС УЧ'!G42="Надземная",1,0)))</f>
        <v>2</v>
      </c>
      <c r="G43" s="104">
        <f t="shared" si="10"/>
        <v>0.05</v>
      </c>
      <c r="H43" s="14">
        <f ca="1">IF(C43=0,0,YEAR(TODAY())-'14.1.ТС УЧ'!F42)</f>
        <v>33</v>
      </c>
      <c r="I43" s="104">
        <f>IF(C43=0,0,'14.1.ТС УЧ'!I42/1000)</f>
        <v>3.4000000000000002E-2</v>
      </c>
      <c r="J43" s="104">
        <f t="shared" si="11"/>
        <v>1</v>
      </c>
      <c r="K43" s="14">
        <f>IF(C43=0,0,'14.1.ТС УЧ'!H42/1000)</f>
        <v>0.1</v>
      </c>
      <c r="L43" s="14">
        <f t="shared" ca="1" si="12"/>
        <v>2.6034899135899243</v>
      </c>
      <c r="M43" s="13">
        <f t="shared" ca="1" si="13"/>
        <v>0.33915785271574284</v>
      </c>
      <c r="N43" s="13">
        <f t="shared" ca="1" si="14"/>
        <v>1.1531366992335257E-2</v>
      </c>
      <c r="O43" s="12">
        <f t="shared" si="15"/>
        <v>6.4003992435034274</v>
      </c>
      <c r="P43" s="12">
        <f t="shared" si="16"/>
        <v>0.15624025345216178</v>
      </c>
      <c r="Q43" s="11">
        <f t="shared" ca="1" si="8"/>
        <v>1.073805352574303</v>
      </c>
      <c r="R43" s="10">
        <f t="shared" ca="1" si="17"/>
        <v>0.9885348643960894</v>
      </c>
      <c r="U43" s="9">
        <f t="shared" ca="1" si="9"/>
        <v>1.073805352574303</v>
      </c>
    </row>
    <row r="44" spans="2:21" ht="27.6" x14ac:dyDescent="0.3">
      <c r="B44" s="104">
        <v>38</v>
      </c>
      <c r="C44" s="104" t="str">
        <f>'14.1.ТС УЧ'!C43</f>
        <v xml:space="preserve">Котельная «ДК» с. Б. Череватово </v>
      </c>
      <c r="D44" s="104" t="str">
        <f>'14.1.ТС УЧ'!D43</f>
        <v xml:space="preserve">Котельная «ДК» с. Б. Череватово </v>
      </c>
      <c r="E44" s="104" t="str">
        <f>'14.1.ТС УЧ'!E43</f>
        <v>УТ1</v>
      </c>
      <c r="F44" s="104">
        <f>IF('14.1.ТС УЧ'!G43="Подземная канальная или подвальная",2,IF('14.1.ТС УЧ'!G43="Подземная бесканальная",2,IF('14.1.ТС УЧ'!G43="Надземная",1,0)))</f>
        <v>2</v>
      </c>
      <c r="G44" s="104">
        <f t="shared" si="10"/>
        <v>0.05</v>
      </c>
      <c r="H44" s="14">
        <f ca="1">IF(C44=0,0,YEAR(TODAY())-'14.1.ТС УЧ'!F43)</f>
        <v>36</v>
      </c>
      <c r="I44" s="104">
        <f>IF(C44=0,0,'14.1.ТС УЧ'!I43/1000)</f>
        <v>7.0000000000000001E-3</v>
      </c>
      <c r="J44" s="104">
        <f t="shared" si="11"/>
        <v>1</v>
      </c>
      <c r="K44" s="14">
        <f>IF(C44=0,0,'14.1.ТС УЧ'!H43/1000)</f>
        <v>5.0999999999999997E-2</v>
      </c>
      <c r="L44" s="14">
        <f t="shared" ca="1" si="12"/>
        <v>3.0248237322064733</v>
      </c>
      <c r="M44" s="13">
        <f t="shared" ca="1" si="13"/>
        <v>0.66893590951042936</v>
      </c>
      <c r="N44" s="13">
        <f t="shared" ca="1" si="14"/>
        <v>4.6825513665730055E-3</v>
      </c>
      <c r="O44" s="12">
        <f t="shared" si="15"/>
        <v>4.4658198822924025</v>
      </c>
      <c r="P44" s="12">
        <f t="shared" si="16"/>
        <v>0.2239230480309202</v>
      </c>
      <c r="Q44" s="11">
        <f t="shared" ca="1" si="8"/>
        <v>1.1463800169488803</v>
      </c>
      <c r="R44" s="10">
        <f t="shared" ca="1" si="17"/>
        <v>0.99532839468526257</v>
      </c>
      <c r="U44" s="9">
        <f t="shared" ca="1" si="9"/>
        <v>1.0209114309926972</v>
      </c>
    </row>
    <row r="45" spans="2:21" x14ac:dyDescent="0.3">
      <c r="B45" s="104">
        <v>39</v>
      </c>
      <c r="C45" s="104" t="str">
        <f>'14.1.ТС УЧ'!C44</f>
        <v xml:space="preserve">Котельная «ДК» с. Б. Череватово </v>
      </c>
      <c r="D45" s="104" t="str">
        <f>'14.1.ТС УЧ'!D44</f>
        <v>УТ1</v>
      </c>
      <c r="E45" s="104" t="str">
        <f>'14.1.ТС УЧ'!E44</f>
        <v>ул. Солнечная, 9</v>
      </c>
      <c r="F45" s="104">
        <f>IF('14.1.ТС УЧ'!G44="Подземная канальная или подвальная",2,IF('14.1.ТС УЧ'!G44="Подземная бесканальная",2,IF('14.1.ТС УЧ'!G44="Надземная",1,0)))</f>
        <v>2</v>
      </c>
      <c r="G45" s="104">
        <f t="shared" si="10"/>
        <v>0.05</v>
      </c>
      <c r="H45" s="14">
        <f ca="1">IF(C45=0,0,YEAR(TODAY())-'14.1.ТС УЧ'!F44)</f>
        <v>36</v>
      </c>
      <c r="I45" s="104">
        <f>IF(C45=0,0,'14.1.ТС УЧ'!I44/1000)</f>
        <v>1.2E-2</v>
      </c>
      <c r="J45" s="104">
        <f t="shared" si="11"/>
        <v>1</v>
      </c>
      <c r="K45" s="14">
        <f>IF(C45=0,0,'14.1.ТС УЧ'!H44/1000)</f>
        <v>5.0999999999999997E-2</v>
      </c>
      <c r="L45" s="14">
        <f t="shared" ca="1" si="12"/>
        <v>3.0248237322064733</v>
      </c>
      <c r="M45" s="13">
        <f t="shared" ca="1" si="13"/>
        <v>0.66893590951042936</v>
      </c>
      <c r="N45" s="13">
        <f t="shared" ca="1" si="14"/>
        <v>8.0272309141251521E-3</v>
      </c>
      <c r="O45" s="12">
        <f t="shared" si="15"/>
        <v>4.4658198822924025</v>
      </c>
      <c r="P45" s="12">
        <f t="shared" si="16"/>
        <v>0.2239230480309202</v>
      </c>
      <c r="Q45" s="11">
        <f t="shared" ca="1" si="8"/>
        <v>1.1463800169488803</v>
      </c>
      <c r="R45" s="10">
        <f t="shared" ca="1" si="17"/>
        <v>0.992004901268982</v>
      </c>
      <c r="U45" s="9">
        <f t="shared" ca="1" si="9"/>
        <v>1.0567595984087494</v>
      </c>
    </row>
    <row r="46" spans="2:21" ht="27.6" x14ac:dyDescent="0.3">
      <c r="B46" s="104">
        <v>40</v>
      </c>
      <c r="C46" s="104" t="str">
        <f>'14.1.ТС УЧ'!C45</f>
        <v xml:space="preserve">Котельная «ДК» с. Б. Череватово </v>
      </c>
      <c r="D46" s="104" t="str">
        <f>'14.1.ТС УЧ'!D45</f>
        <v>УТ1</v>
      </c>
      <c r="E46" s="104" t="str">
        <f>'14.1.ТС УЧ'!E45</f>
        <v>ул. Центральная, 109</v>
      </c>
      <c r="F46" s="104">
        <f>IF('14.1.ТС УЧ'!G45="Подземная канальная или подвальная",2,IF('14.1.ТС УЧ'!G45="Подземная бесканальная",2,IF('14.1.ТС УЧ'!G45="Надземная",1,0)))</f>
        <v>2</v>
      </c>
      <c r="G46" s="104">
        <f t="shared" si="10"/>
        <v>0.05</v>
      </c>
      <c r="H46" s="14">
        <f ca="1">IF(C46=0,0,YEAR(TODAY())-'14.1.ТС УЧ'!F45)</f>
        <v>36</v>
      </c>
      <c r="I46" s="104">
        <f>IF(C46=0,0,'14.1.ТС УЧ'!I45/1000)</f>
        <v>0.03</v>
      </c>
      <c r="J46" s="104">
        <f t="shared" si="11"/>
        <v>1</v>
      </c>
      <c r="K46" s="14">
        <f>IF(C46=0,0,'14.1.ТС УЧ'!H45/1000)</f>
        <v>5.0999999999999997E-2</v>
      </c>
      <c r="L46" s="14">
        <f t="shared" ca="1" si="12"/>
        <v>3.0248237322064733</v>
      </c>
      <c r="M46" s="13">
        <f t="shared" ca="1" si="13"/>
        <v>0.66893590951042936</v>
      </c>
      <c r="N46" s="13">
        <f t="shared" ca="1" si="14"/>
        <v>2.0068077285312881E-2</v>
      </c>
      <c r="O46" s="12">
        <f t="shared" si="15"/>
        <v>4.4658198822924025</v>
      </c>
      <c r="P46" s="12">
        <f t="shared" si="16"/>
        <v>0.2239230480309202</v>
      </c>
      <c r="Q46" s="11">
        <f t="shared" ca="1" si="8"/>
        <v>1.1463800169488803</v>
      </c>
      <c r="R46" s="10">
        <f t="shared" ca="1" si="17"/>
        <v>0.98013194631333134</v>
      </c>
      <c r="U46" s="9">
        <f t="shared" ca="1" si="9"/>
        <v>1.1463800169488803</v>
      </c>
    </row>
    <row r="47" spans="2:21" ht="69" x14ac:dyDescent="0.3">
      <c r="B47" s="104">
        <v>41</v>
      </c>
      <c r="C47" s="104" t="str">
        <f>'14.1.ТС УЧ'!C46</f>
        <v>Котельная Дивеевского территориального отдела в с. Б. Череватово</v>
      </c>
      <c r="D47" s="104" t="str">
        <f>'14.1.ТС УЧ'!D46</f>
        <v>Котельная Дивеевского территориального отдела в с. Б. Череватово</v>
      </c>
      <c r="E47" s="104" t="str">
        <f>'14.1.ТС УЧ'!E46</f>
        <v xml:space="preserve">ул. Центральная, 110 </v>
      </c>
      <c r="F47" s="104">
        <f>IF('14.1.ТС УЧ'!G46="Подземная канальная или подвальная",2,IF('14.1.ТС УЧ'!G46="Подземная бесканальная",2,IF('14.1.ТС УЧ'!G46="Надземная",1,0)))</f>
        <v>2</v>
      </c>
      <c r="G47" s="104">
        <f t="shared" si="10"/>
        <v>0.05</v>
      </c>
      <c r="H47" s="14">
        <f ca="1">IF(C47=0,0,YEAR(TODAY())-'14.1.ТС УЧ'!F46)</f>
        <v>40</v>
      </c>
      <c r="I47" s="104">
        <f>IF(C47=0,0,'14.1.ТС УЧ'!I46/1000)</f>
        <v>5.0000000000000001E-3</v>
      </c>
      <c r="J47" s="104">
        <f t="shared" si="11"/>
        <v>1</v>
      </c>
      <c r="K47" s="14">
        <f>IF(C47=0,0,'14.1.ТС УЧ'!H46/1000)</f>
        <v>5.0999999999999997E-2</v>
      </c>
      <c r="L47" s="14">
        <f t="shared" ca="1" si="12"/>
        <v>3.6945280494653252</v>
      </c>
      <c r="M47" s="13">
        <f t="shared" ca="1" si="13"/>
        <v>2.095258149076467</v>
      </c>
      <c r="N47" s="13">
        <f t="shared" ca="1" si="14"/>
        <v>1.0476290745382335E-2</v>
      </c>
      <c r="O47" s="12">
        <f t="shared" si="15"/>
        <v>4.4658198822924025</v>
      </c>
      <c r="P47" s="12">
        <f t="shared" si="16"/>
        <v>0.2239230480309202</v>
      </c>
      <c r="Q47" s="11">
        <f t="shared" ca="1" si="8"/>
        <v>1.0467852275034044</v>
      </c>
      <c r="R47" s="10">
        <f t="shared" ca="1" si="17"/>
        <v>0.98957839445588447</v>
      </c>
      <c r="U47" s="9">
        <f t="shared" ca="1" si="9"/>
        <v>1.0467852275034044</v>
      </c>
    </row>
    <row r="48" spans="2:21" ht="27.6" x14ac:dyDescent="0.3">
      <c r="B48" s="104">
        <v>42</v>
      </c>
      <c r="C48" s="104" t="str">
        <f>'14.1.ТС УЧ'!C47</f>
        <v xml:space="preserve">Котельная «Детский сад» с. Дивеево </v>
      </c>
      <c r="D48" s="104" t="str">
        <f>'14.1.ТС УЧ'!D47</f>
        <v xml:space="preserve">Котельная «Детский сад» с. Дивеево </v>
      </c>
      <c r="E48" s="104" t="str">
        <f>'14.1.ТС УЧ'!E47</f>
        <v xml:space="preserve">ул. Труда, 47 </v>
      </c>
      <c r="F48" s="104">
        <f>IF('14.1.ТС УЧ'!G47="Подземная канальная или подвальная",2,IF('14.1.ТС УЧ'!G47="Подземная бесканальная",2,IF('14.1.ТС УЧ'!G47="Надземная",1,0)))</f>
        <v>2</v>
      </c>
      <c r="G48" s="104">
        <f t="shared" si="10"/>
        <v>0.05</v>
      </c>
      <c r="H48" s="14">
        <f ca="1">IF(C48=0,0,YEAR(TODAY())-'14.1.ТС УЧ'!F47)</f>
        <v>17</v>
      </c>
      <c r="I48" s="104">
        <f>IF(C48=0,0,'14.1.ТС УЧ'!I47/1000)</f>
        <v>2E-3</v>
      </c>
      <c r="J48" s="104">
        <f t="shared" si="11"/>
        <v>1</v>
      </c>
      <c r="K48" s="14">
        <f>IF(C48=0,0,'14.1.ТС УЧ'!H47/1000)</f>
        <v>3.2000000000000001E-2</v>
      </c>
      <c r="L48" s="14">
        <f t="shared" ca="1" si="12"/>
        <v>1</v>
      </c>
      <c r="M48" s="13">
        <f t="shared" ca="1" si="13"/>
        <v>0.05</v>
      </c>
      <c r="N48" s="13">
        <f t="shared" ca="1" si="14"/>
        <v>1E-4</v>
      </c>
      <c r="O48" s="12">
        <f t="shared" si="15"/>
        <v>3.7993138988372586</v>
      </c>
      <c r="P48" s="12">
        <f t="shared" si="16"/>
        <v>0.26320541724810886</v>
      </c>
      <c r="Q48" s="11">
        <f t="shared" ca="1" si="8"/>
        <v>1.0003799313898838</v>
      </c>
      <c r="R48" s="10">
        <f t="shared" ca="1" si="17"/>
        <v>0.99990000499983334</v>
      </c>
      <c r="U48" s="9">
        <f t="shared" ca="1" si="9"/>
        <v>1.0003799313898838</v>
      </c>
    </row>
    <row r="49" spans="2:21" ht="41.4" x14ac:dyDescent="0.3">
      <c r="B49" s="104">
        <v>43</v>
      </c>
      <c r="C49" s="104" t="str">
        <f>'14.1.ТС УЧ'!C48</f>
        <v>Котельная «Автобусный» с. Дивеево</v>
      </c>
      <c r="D49" s="104" t="str">
        <f>'14.1.ТС УЧ'!D48</f>
        <v>Котельная «Автобусный» с. Дивеево</v>
      </c>
      <c r="E49" s="104" t="str">
        <f>'14.1.ТС УЧ'!E48</f>
        <v xml:space="preserve">ул. Чкалова, 9 </v>
      </c>
      <c r="F49" s="104">
        <f>IF('14.1.ТС УЧ'!G48="Подземная канальная или подвальная",2,IF('14.1.ТС УЧ'!G48="Подземная бесканальная",2,IF('14.1.ТС УЧ'!G48="Надземная",1,0)))</f>
        <v>2</v>
      </c>
      <c r="G49" s="104">
        <f t="shared" si="10"/>
        <v>0.05</v>
      </c>
      <c r="H49" s="14">
        <f ca="1">IF(C49=0,0,YEAR(TODAY())-'14.1.ТС УЧ'!F48)</f>
        <v>36</v>
      </c>
      <c r="I49" s="104">
        <f>IF(C49=0,0,'14.1.ТС УЧ'!I48/1000)</f>
        <v>2E-3</v>
      </c>
      <c r="J49" s="104">
        <f t="shared" si="11"/>
        <v>1</v>
      </c>
      <c r="K49" s="14">
        <f>IF(C49=0,0,'14.1.ТС УЧ'!H48/1000)</f>
        <v>5.0999999999999997E-2</v>
      </c>
      <c r="L49" s="14">
        <f t="shared" ca="1" si="12"/>
        <v>3.0248237322064733</v>
      </c>
      <c r="M49" s="13">
        <f t="shared" ca="1" si="13"/>
        <v>0.66893590951042936</v>
      </c>
      <c r="N49" s="13">
        <f t="shared" ca="1" si="14"/>
        <v>1.3378718190208588E-3</v>
      </c>
      <c r="O49" s="12">
        <f t="shared" si="15"/>
        <v>4.4658198822924025</v>
      </c>
      <c r="P49" s="12">
        <f t="shared" si="16"/>
        <v>0.2239230480309202</v>
      </c>
      <c r="Q49" s="11">
        <f t="shared" ca="1" si="8"/>
        <v>1.005974694569342</v>
      </c>
      <c r="R49" s="10">
        <f t="shared" ca="1" si="17"/>
        <v>0.99866302273250496</v>
      </c>
      <c r="U49" s="9">
        <f t="shared" ca="1" si="9"/>
        <v>1.005974694569342</v>
      </c>
    </row>
    <row r="50" spans="2:21" ht="55.2" x14ac:dyDescent="0.3">
      <c r="B50" s="104">
        <v>44</v>
      </c>
      <c r="C50" s="104" t="str">
        <f>'14.1.ТС УЧ'!C49</f>
        <v xml:space="preserve">Котельная Дивеевского территориального отдела в с. Дивеево </v>
      </c>
      <c r="D50" s="104" t="str">
        <f>'14.1.ТС УЧ'!D49</f>
        <v xml:space="preserve">Котельная Дивеевского территориального отдела в с. Дивеево </v>
      </c>
      <c r="E50" s="104" t="str">
        <f>'14.1.ТС УЧ'!E49</f>
        <v>ул. Арзамасская, 31</v>
      </c>
      <c r="F50" s="104">
        <f>IF('14.1.ТС УЧ'!G49="Подземная канальная или подвальная",2,IF('14.1.ТС УЧ'!G49="Подземная бесканальная",2,IF('14.1.ТС УЧ'!G49="Надземная",1,0)))</f>
        <v>2</v>
      </c>
      <c r="G50" s="104">
        <f t="shared" si="10"/>
        <v>0.05</v>
      </c>
      <c r="H50" s="14">
        <f ca="1">IF(C50=0,0,YEAR(TODAY())-'14.1.ТС УЧ'!F49)</f>
        <v>29</v>
      </c>
      <c r="I50" s="104">
        <f>IF(C50=0,0,'14.1.ТС УЧ'!I49/1000)</f>
        <v>2E-3</v>
      </c>
      <c r="J50" s="104">
        <f t="shared" si="11"/>
        <v>1</v>
      </c>
      <c r="K50" s="14">
        <f>IF(C50=0,0,'14.1.ТС УЧ'!H49/1000)</f>
        <v>0.04</v>
      </c>
      <c r="L50" s="14">
        <f t="shared" ca="1" si="12"/>
        <v>2.1315572575844084</v>
      </c>
      <c r="M50" s="13">
        <f t="shared" ca="1" si="13"/>
        <v>0.16680144735912394</v>
      </c>
      <c r="N50" s="13">
        <f t="shared" ca="1" si="14"/>
        <v>3.336028947182479E-4</v>
      </c>
      <c r="O50" s="12">
        <f t="shared" si="15"/>
        <v>4.0723772341167406</v>
      </c>
      <c r="P50" s="12">
        <f t="shared" si="16"/>
        <v>0.24555681915280383</v>
      </c>
      <c r="Q50" s="11">
        <f t="shared" ca="1" si="8"/>
        <v>1.001358556833686</v>
      </c>
      <c r="R50" s="10">
        <f t="shared" ca="1" si="17"/>
        <v>0.99966645274454013</v>
      </c>
      <c r="U50" s="9">
        <f t="shared" ca="1" si="9"/>
        <v>1.001358556833686</v>
      </c>
    </row>
    <row r="51" spans="2:21" x14ac:dyDescent="0.3">
      <c r="B51" s="104">
        <v>45</v>
      </c>
      <c r="C51" s="104" t="str">
        <f>'14.1.ТС УЧ'!C50</f>
        <v xml:space="preserve">Котельная №2 с. Дивеево </v>
      </c>
      <c r="D51" s="104" t="str">
        <f>'14.1.ТС УЧ'!D50</f>
        <v>УТ4</v>
      </c>
      <c r="E51" s="104" t="str">
        <f>'14.1.ТС УЧ'!E50</f>
        <v>УТ5</v>
      </c>
      <c r="F51" s="104">
        <f>IF('14.1.ТС УЧ'!G50="Подземная канальная или подвальная",2,IF('14.1.ТС УЧ'!G50="Подземная бесканальная",2,IF('14.1.ТС УЧ'!G50="Надземная",1,0)))</f>
        <v>1</v>
      </c>
      <c r="G51" s="104">
        <f t="shared" si="10"/>
        <v>0.05</v>
      </c>
      <c r="H51" s="14">
        <f ca="1">IF(C51=0,0,YEAR(TODAY())-'14.1.ТС УЧ'!F50)</f>
        <v>33</v>
      </c>
      <c r="I51" s="104">
        <f>IF(C51=0,0,'14.1.ТС УЧ'!I50/1000)</f>
        <v>9.5000000000000001E-2</v>
      </c>
      <c r="J51" s="104">
        <f t="shared" si="11"/>
        <v>1</v>
      </c>
      <c r="K51" s="14">
        <f>IF(C51=0,0,'14.1.ТС УЧ'!H50/1000)</f>
        <v>0.04</v>
      </c>
      <c r="L51" s="14">
        <f t="shared" ca="1" si="12"/>
        <v>2.6034899135899243</v>
      </c>
      <c r="M51" s="13">
        <f t="shared" ca="1" si="13"/>
        <v>0.33915785271574284</v>
      </c>
      <c r="N51" s="13">
        <f t="shared" ca="1" si="14"/>
        <v>3.221999600799557E-2</v>
      </c>
      <c r="O51" s="12">
        <f t="shared" si="15"/>
        <v>4.0723772341167406</v>
      </c>
      <c r="P51" s="12">
        <f t="shared" si="16"/>
        <v>0.24555681915280383</v>
      </c>
      <c r="Q51" s="11">
        <f t="shared" ca="1" si="8"/>
        <v>3.5287652152964788</v>
      </c>
      <c r="R51" s="10">
        <f t="shared" ca="1" si="17"/>
        <v>0.96829353793271289</v>
      </c>
      <c r="U51" s="9">
        <f t="shared" ca="1" si="9"/>
        <v>1.1312119782262935</v>
      </c>
    </row>
    <row r="52" spans="2:21" x14ac:dyDescent="0.3">
      <c r="B52" s="104">
        <v>46</v>
      </c>
      <c r="C52" s="104" t="str">
        <f>'14.1.ТС УЧ'!C51</f>
        <v xml:space="preserve">Котельная №2 с. Дивеево </v>
      </c>
      <c r="D52" s="104" t="str">
        <f>'14.1.ТС УЧ'!D51</f>
        <v>УТ1</v>
      </c>
      <c r="E52" s="104" t="str">
        <f>'14.1.ТС УЧ'!E51</f>
        <v>УТ2</v>
      </c>
      <c r="F52" s="104">
        <f>IF('14.1.ТС УЧ'!G51="Подземная канальная или подвальная",2,IF('14.1.ТС УЧ'!G51="Подземная бесканальная",2,IF('14.1.ТС УЧ'!G51="Надземная",1,0)))</f>
        <v>1</v>
      </c>
      <c r="G52" s="104">
        <f t="shared" si="10"/>
        <v>0.05</v>
      </c>
      <c r="H52" s="14">
        <f ca="1">IF(C52=0,0,YEAR(TODAY())-'14.1.ТС УЧ'!F51)</f>
        <v>33</v>
      </c>
      <c r="I52" s="104">
        <f>IF(C52=0,0,'14.1.ТС УЧ'!I51/1000)</f>
        <v>0.18</v>
      </c>
      <c r="J52" s="104">
        <f t="shared" si="11"/>
        <v>1</v>
      </c>
      <c r="K52" s="14">
        <f>IF(C52=0,0,'14.1.ТС УЧ'!H51/1000)</f>
        <v>0.15</v>
      </c>
      <c r="L52" s="14">
        <f t="shared" ca="1" si="12"/>
        <v>2.6034899135899243</v>
      </c>
      <c r="M52" s="13">
        <f t="shared" ca="1" si="13"/>
        <v>0.33915785271574284</v>
      </c>
      <c r="N52" s="13">
        <f t="shared" ca="1" si="14"/>
        <v>6.1048413488833705E-2</v>
      </c>
      <c r="O52" s="12">
        <f t="shared" si="15"/>
        <v>8.5878591746839028</v>
      </c>
      <c r="P52" s="12">
        <f t="shared" si="16"/>
        <v>0.11644345577392487</v>
      </c>
      <c r="Q52" s="11">
        <f t="shared" ca="1" si="8"/>
        <v>3.5287652152964788</v>
      </c>
      <c r="R52" s="10">
        <f t="shared" ca="1" si="17"/>
        <v>0.94077769234316033</v>
      </c>
      <c r="U52" s="9">
        <f t="shared" ca="1" si="9"/>
        <v>1.6554871561062705</v>
      </c>
    </row>
    <row r="53" spans="2:21" x14ac:dyDescent="0.3">
      <c r="B53" s="104">
        <v>47</v>
      </c>
      <c r="C53" s="104" t="str">
        <f>'14.1.ТС УЧ'!C52</f>
        <v xml:space="preserve">Котельная №2 с. Дивеево </v>
      </c>
      <c r="D53" s="104" t="str">
        <f>'14.1.ТС УЧ'!D52</f>
        <v>УТ8</v>
      </c>
      <c r="E53" s="104" t="str">
        <f>'14.1.ТС УЧ'!E52</f>
        <v>ТК15</v>
      </c>
      <c r="F53" s="104">
        <f>IF('14.1.ТС УЧ'!G52="Подземная канальная или подвальная",2,IF('14.1.ТС УЧ'!G52="Подземная бесканальная",2,IF('14.1.ТС УЧ'!G52="Надземная",1,0)))</f>
        <v>2</v>
      </c>
      <c r="G53" s="104">
        <f t="shared" si="10"/>
        <v>0.05</v>
      </c>
      <c r="H53" s="14">
        <f ca="1">IF(C53=0,0,YEAR(TODAY())-'14.1.ТС УЧ'!F52)</f>
        <v>33</v>
      </c>
      <c r="I53" s="104">
        <f>IF(C53=0,0,'14.1.ТС УЧ'!I52/1000)</f>
        <v>9.1999999999999998E-2</v>
      </c>
      <c r="J53" s="104">
        <f t="shared" si="11"/>
        <v>1</v>
      </c>
      <c r="K53" s="14">
        <f>IF(C53=0,0,'14.1.ТС УЧ'!H52/1000)</f>
        <v>0.15</v>
      </c>
      <c r="L53" s="14">
        <f t="shared" ca="1" si="12"/>
        <v>2.6034899135899243</v>
      </c>
      <c r="M53" s="13">
        <f t="shared" ca="1" si="13"/>
        <v>0.33915785271574284</v>
      </c>
      <c r="N53" s="13">
        <f t="shared" ca="1" si="14"/>
        <v>3.1202522449848339E-2</v>
      </c>
      <c r="O53" s="12">
        <f t="shared" si="15"/>
        <v>8.5878591746839028</v>
      </c>
      <c r="P53" s="12">
        <f t="shared" si="16"/>
        <v>0.11644345577392487</v>
      </c>
      <c r="Q53" s="11">
        <f t="shared" ca="1" si="8"/>
        <v>3.5287652152964788</v>
      </c>
      <c r="R53" s="10">
        <f t="shared" ca="1" si="17"/>
        <v>0.96927925238824275</v>
      </c>
      <c r="U53" s="9">
        <f t="shared" ca="1" si="9"/>
        <v>1.9234500248004811</v>
      </c>
    </row>
    <row r="54" spans="2:21" x14ac:dyDescent="0.3">
      <c r="B54" s="104">
        <v>48</v>
      </c>
      <c r="C54" s="104" t="str">
        <f>'14.1.ТС УЧ'!C53</f>
        <v xml:space="preserve">Котельная №2 с. Дивеево </v>
      </c>
      <c r="D54" s="104" t="str">
        <f>'14.1.ТС УЧ'!D53</f>
        <v>УТ3</v>
      </c>
      <c r="E54" s="104" t="str">
        <f>'14.1.ТС УЧ'!E53</f>
        <v>УТ8</v>
      </c>
      <c r="F54" s="104">
        <f>IF('14.1.ТС УЧ'!G53="Подземная канальная или подвальная",2,IF('14.1.ТС УЧ'!G53="Подземная бесканальная",2,IF('14.1.ТС УЧ'!G53="Надземная",1,0)))</f>
        <v>2</v>
      </c>
      <c r="G54" s="104">
        <f t="shared" si="10"/>
        <v>0.05</v>
      </c>
      <c r="H54" s="14">
        <f ca="1">IF(C54=0,0,YEAR(TODAY())-'14.1.ТС УЧ'!F53)</f>
        <v>33</v>
      </c>
      <c r="I54" s="104">
        <f>IF(C54=0,0,'14.1.ТС УЧ'!I53/1000)</f>
        <v>1.7000000000000001E-2</v>
      </c>
      <c r="J54" s="104">
        <f t="shared" si="11"/>
        <v>1</v>
      </c>
      <c r="K54" s="14">
        <f>IF(C54=0,0,'14.1.ТС УЧ'!H53/1000)</f>
        <v>0.15</v>
      </c>
      <c r="L54" s="14">
        <f t="shared" ca="1" si="12"/>
        <v>2.6034899135899243</v>
      </c>
      <c r="M54" s="13">
        <f t="shared" ca="1" si="13"/>
        <v>0.33915785271574284</v>
      </c>
      <c r="N54" s="13">
        <f t="shared" ca="1" si="14"/>
        <v>5.7656834961676284E-3</v>
      </c>
      <c r="O54" s="12">
        <f t="shared" si="15"/>
        <v>8.5878591746839028</v>
      </c>
      <c r="P54" s="12">
        <f t="shared" si="16"/>
        <v>0.11644345577392487</v>
      </c>
      <c r="Q54" s="11">
        <f t="shared" ca="1" si="8"/>
        <v>3.5287652152964788</v>
      </c>
      <c r="R54" s="10">
        <f t="shared" ca="1" si="17"/>
        <v>0.9942509061580429</v>
      </c>
      <c r="U54" s="9">
        <f t="shared" ca="1" si="9"/>
        <v>1.9729649027113678</v>
      </c>
    </row>
    <row r="55" spans="2:21" x14ac:dyDescent="0.3">
      <c r="B55" s="104">
        <v>49</v>
      </c>
      <c r="C55" s="104" t="str">
        <f>'14.1.ТС УЧ'!C54</f>
        <v xml:space="preserve">Котельная №2 с. Дивеево </v>
      </c>
      <c r="D55" s="104" t="str">
        <f>'14.1.ТС УЧ'!D54</f>
        <v>ТК1</v>
      </c>
      <c r="E55" s="104" t="str">
        <f>'14.1.ТС УЧ'!E54</f>
        <v>УТ3</v>
      </c>
      <c r="F55" s="104">
        <f>IF('14.1.ТС УЧ'!G54="Подземная канальная или подвальная",2,IF('14.1.ТС УЧ'!G54="Подземная бесканальная",2,IF('14.1.ТС УЧ'!G54="Надземная",1,0)))</f>
        <v>2</v>
      </c>
      <c r="G55" s="104">
        <f t="shared" si="10"/>
        <v>0.05</v>
      </c>
      <c r="H55" s="14">
        <f ca="1">IF(C55=0,0,YEAR(TODAY())-'14.1.ТС УЧ'!F54)</f>
        <v>33</v>
      </c>
      <c r="I55" s="104">
        <f>IF(C55=0,0,'14.1.ТС УЧ'!I54/1000)</f>
        <v>7.0000000000000007E-2</v>
      </c>
      <c r="J55" s="104">
        <f t="shared" si="11"/>
        <v>1</v>
      </c>
      <c r="K55" s="14">
        <f>IF(C55=0,0,'14.1.ТС УЧ'!H54/1000)</f>
        <v>0.15</v>
      </c>
      <c r="L55" s="14">
        <f t="shared" ca="1" si="12"/>
        <v>2.6034899135899243</v>
      </c>
      <c r="M55" s="13">
        <f t="shared" ca="1" si="13"/>
        <v>0.33915785271574284</v>
      </c>
      <c r="N55" s="13">
        <f t="shared" ca="1" si="14"/>
        <v>2.3741049690102E-2</v>
      </c>
      <c r="O55" s="12">
        <f t="shared" si="15"/>
        <v>8.5878591746839028</v>
      </c>
      <c r="P55" s="12">
        <f t="shared" si="16"/>
        <v>0.11644345577392487</v>
      </c>
      <c r="Q55" s="11">
        <f t="shared" ca="1" si="8"/>
        <v>3.5287652152964788</v>
      </c>
      <c r="R55" s="10">
        <f t="shared" ca="1" si="17"/>
        <v>0.9765385519803732</v>
      </c>
      <c r="U55" s="9">
        <f t="shared" ca="1" si="9"/>
        <v>2.1768496941091366</v>
      </c>
    </row>
    <row r="56" spans="2:21" x14ac:dyDescent="0.3">
      <c r="B56" s="104">
        <v>50</v>
      </c>
      <c r="C56" s="104" t="str">
        <f>'14.1.ТС УЧ'!C55</f>
        <v xml:space="preserve">Котельная №2 с. Дивеево </v>
      </c>
      <c r="D56" s="104" t="str">
        <f>'14.1.ТС УЧ'!D55</f>
        <v>УТ1</v>
      </c>
      <c r="E56" s="104" t="str">
        <f>'14.1.ТС УЧ'!E55</f>
        <v>ТК1</v>
      </c>
      <c r="F56" s="104">
        <f>IF('14.1.ТС УЧ'!G55="Подземная канальная или подвальная",2,IF('14.1.ТС УЧ'!G55="Подземная бесканальная",2,IF('14.1.ТС УЧ'!G55="Надземная",1,0)))</f>
        <v>2</v>
      </c>
      <c r="G56" s="104">
        <f t="shared" si="10"/>
        <v>0.05</v>
      </c>
      <c r="H56" s="14">
        <f ca="1">IF(C56=0,0,YEAR(TODAY())-'14.1.ТС УЧ'!F55)</f>
        <v>33</v>
      </c>
      <c r="I56" s="104">
        <f>IF(C56=0,0,'14.1.ТС УЧ'!I55/1000)</f>
        <v>2.8000000000000001E-2</v>
      </c>
      <c r="J56" s="104">
        <f t="shared" si="11"/>
        <v>1</v>
      </c>
      <c r="K56" s="14">
        <f>IF(C56=0,0,'14.1.ТС УЧ'!H55/1000)</f>
        <v>0.15</v>
      </c>
      <c r="L56" s="14">
        <f t="shared" ca="1" si="12"/>
        <v>2.6034899135899243</v>
      </c>
      <c r="M56" s="13">
        <f t="shared" ca="1" si="13"/>
        <v>0.33915785271574284</v>
      </c>
      <c r="N56" s="13">
        <f t="shared" ca="1" si="14"/>
        <v>9.4964198760407997E-3</v>
      </c>
      <c r="O56" s="12">
        <f t="shared" si="15"/>
        <v>8.5878591746839028</v>
      </c>
      <c r="P56" s="12">
        <f t="shared" si="16"/>
        <v>0.11644345577392487</v>
      </c>
      <c r="Q56" s="11">
        <f t="shared" ca="1" si="8"/>
        <v>3.5287652152964788</v>
      </c>
      <c r="R56" s="10">
        <f t="shared" ca="1" si="17"/>
        <v>0.99054852872307286</v>
      </c>
      <c r="U56" s="9">
        <f t="shared" ca="1" si="9"/>
        <v>2.2584036106682444</v>
      </c>
    </row>
    <row r="57" spans="2:21" x14ac:dyDescent="0.3">
      <c r="B57" s="104">
        <v>51</v>
      </c>
      <c r="C57" s="104" t="str">
        <f>'14.1.ТС УЧ'!C56</f>
        <v xml:space="preserve">Котельная №2 с. Дивеево </v>
      </c>
      <c r="D57" s="104" t="str">
        <f>'14.1.ТС УЧ'!D56</f>
        <v>УТ5</v>
      </c>
      <c r="E57" s="104" t="str">
        <f>'14.1.ТС УЧ'!E56</f>
        <v>ТК2</v>
      </c>
      <c r="F57" s="104">
        <f>IF('14.1.ТС УЧ'!G56="Подземная канальная или подвальная",2,IF('14.1.ТС УЧ'!G56="Подземная бесканальная",2,IF('14.1.ТС УЧ'!G56="Надземная",1,0)))</f>
        <v>2</v>
      </c>
      <c r="G57" s="104">
        <f t="shared" si="10"/>
        <v>0.05</v>
      </c>
      <c r="H57" s="14">
        <f ca="1">IF(C57=0,0,YEAR(TODAY())-'14.1.ТС УЧ'!F56)</f>
        <v>33</v>
      </c>
      <c r="I57" s="104">
        <f>IF(C57=0,0,'14.1.ТС УЧ'!I56/1000)</f>
        <v>2.7E-2</v>
      </c>
      <c r="J57" s="104">
        <f t="shared" si="11"/>
        <v>1</v>
      </c>
      <c r="K57" s="14">
        <f>IF(C57=0,0,'14.1.ТС УЧ'!H56/1000)</f>
        <v>0.15</v>
      </c>
      <c r="L57" s="14">
        <f t="shared" ca="1" si="12"/>
        <v>2.6034899135899243</v>
      </c>
      <c r="M57" s="13">
        <f t="shared" ca="1" si="13"/>
        <v>0.33915785271574284</v>
      </c>
      <c r="N57" s="13">
        <f t="shared" ca="1" si="14"/>
        <v>9.1572620233250565E-3</v>
      </c>
      <c r="O57" s="12">
        <f t="shared" si="15"/>
        <v>8.5878591746839028</v>
      </c>
      <c r="P57" s="12">
        <f t="shared" si="16"/>
        <v>0.11644345577392487</v>
      </c>
      <c r="Q57" s="11">
        <f t="shared" ca="1" si="8"/>
        <v>3.5287652152964788</v>
      </c>
      <c r="R57" s="10">
        <f t="shared" ca="1" si="17"/>
        <v>0.99088453801195886</v>
      </c>
      <c r="U57" s="9">
        <f t="shared" ca="1" si="9"/>
        <v>2.337044887350241</v>
      </c>
    </row>
    <row r="58" spans="2:21" x14ac:dyDescent="0.3">
      <c r="B58" s="104">
        <v>52</v>
      </c>
      <c r="C58" s="104" t="str">
        <f>'14.1.ТС УЧ'!C57</f>
        <v xml:space="preserve">Котельная №2 с. Дивеево </v>
      </c>
      <c r="D58" s="104" t="str">
        <f>'14.1.ТС УЧ'!D57</f>
        <v>УТ3</v>
      </c>
      <c r="E58" s="104" t="str">
        <f>'14.1.ТС УЧ'!E57</f>
        <v>УТ4</v>
      </c>
      <c r="F58" s="104">
        <f>IF('14.1.ТС УЧ'!G57="Подземная канальная или подвальная",2,IF('14.1.ТС УЧ'!G57="Подземная бесканальная",2,IF('14.1.ТС УЧ'!G57="Надземная",1,0)))</f>
        <v>2</v>
      </c>
      <c r="G58" s="104">
        <f t="shared" si="10"/>
        <v>0.05</v>
      </c>
      <c r="H58" s="14">
        <f ca="1">IF(C58=0,0,YEAR(TODAY())-'14.1.ТС УЧ'!F57)</f>
        <v>33</v>
      </c>
      <c r="I58" s="104">
        <f>IF(C58=0,0,'14.1.ТС УЧ'!I57/1000)</f>
        <v>2.8000000000000001E-2</v>
      </c>
      <c r="J58" s="104">
        <f t="shared" si="11"/>
        <v>1</v>
      </c>
      <c r="K58" s="14">
        <f>IF(C58=0,0,'14.1.ТС УЧ'!H57/1000)</f>
        <v>0.15</v>
      </c>
      <c r="L58" s="14">
        <f t="shared" ca="1" si="12"/>
        <v>2.6034899135899243</v>
      </c>
      <c r="M58" s="13">
        <f t="shared" ca="1" si="13"/>
        <v>0.33915785271574284</v>
      </c>
      <c r="N58" s="13">
        <f t="shared" ca="1" si="14"/>
        <v>9.4964198760407997E-3</v>
      </c>
      <c r="O58" s="12">
        <f t="shared" si="15"/>
        <v>8.5878591746839028</v>
      </c>
      <c r="P58" s="12">
        <f t="shared" si="16"/>
        <v>0.11644345577392487</v>
      </c>
      <c r="Q58" s="11">
        <f t="shared" ca="1" si="8"/>
        <v>3.5287652152964788</v>
      </c>
      <c r="R58" s="10">
        <f t="shared" ca="1" si="17"/>
        <v>0.99054852872307286</v>
      </c>
      <c r="U58" s="9">
        <f t="shared" ca="1" si="9"/>
        <v>2.4185988039093487</v>
      </c>
    </row>
    <row r="59" spans="2:21" x14ac:dyDescent="0.3">
      <c r="B59" s="104">
        <v>53</v>
      </c>
      <c r="C59" s="104" t="str">
        <f>'14.1.ТС УЧ'!C58</f>
        <v xml:space="preserve">Котельная №2 с. Дивеево </v>
      </c>
      <c r="D59" s="104" t="str">
        <f>'14.1.ТС УЧ'!D58</f>
        <v>ТК2</v>
      </c>
      <c r="E59" s="104" t="str">
        <f>'14.1.ТС УЧ'!E58</f>
        <v>ТК6</v>
      </c>
      <c r="F59" s="104">
        <f>IF('14.1.ТС УЧ'!G58="Подземная канальная или подвальная",2,IF('14.1.ТС УЧ'!G58="Подземная бесканальная",2,IF('14.1.ТС УЧ'!G58="Надземная",1,0)))</f>
        <v>2</v>
      </c>
      <c r="G59" s="104">
        <f t="shared" si="10"/>
        <v>0.05</v>
      </c>
      <c r="H59" s="14">
        <f ca="1">IF(C59=0,0,YEAR(TODAY())-'14.1.ТС УЧ'!F58)</f>
        <v>33</v>
      </c>
      <c r="I59" s="104">
        <f>IF(C59=0,0,'14.1.ТС УЧ'!I58/1000)</f>
        <v>9.4E-2</v>
      </c>
      <c r="J59" s="104">
        <f t="shared" si="11"/>
        <v>1</v>
      </c>
      <c r="K59" s="14">
        <f>IF(C59=0,0,'14.1.ТС УЧ'!H58/1000)</f>
        <v>0.15</v>
      </c>
      <c r="L59" s="14">
        <f t="shared" ca="1" si="12"/>
        <v>2.6034899135899243</v>
      </c>
      <c r="M59" s="13">
        <f t="shared" ca="1" si="13"/>
        <v>0.33915785271574284</v>
      </c>
      <c r="N59" s="13">
        <f t="shared" ca="1" si="14"/>
        <v>3.1880838155279825E-2</v>
      </c>
      <c r="O59" s="12">
        <f t="shared" si="15"/>
        <v>8.5878591746839028</v>
      </c>
      <c r="P59" s="12">
        <f t="shared" si="16"/>
        <v>0.11644345577392487</v>
      </c>
      <c r="Q59" s="11">
        <f t="shared" ca="1" si="8"/>
        <v>3.5287652152964788</v>
      </c>
      <c r="R59" s="10">
        <f t="shared" ca="1" si="17"/>
        <v>0.96862199798659143</v>
      </c>
      <c r="U59" s="9">
        <f t="shared" ca="1" si="9"/>
        <v>2.692386952357781</v>
      </c>
    </row>
    <row r="60" spans="2:21" x14ac:dyDescent="0.3">
      <c r="B60" s="104">
        <v>54</v>
      </c>
      <c r="C60" s="104" t="str">
        <f>'14.1.ТС УЧ'!C59</f>
        <v xml:space="preserve">Котельная №2 с. Дивеево </v>
      </c>
      <c r="D60" s="104" t="str">
        <f>'14.1.ТС УЧ'!D59</f>
        <v>УТ10</v>
      </c>
      <c r="E60" s="104" t="str">
        <f>'14.1.ТС УЧ'!E59</f>
        <v>УТ11</v>
      </c>
      <c r="F60" s="104">
        <f>IF('14.1.ТС УЧ'!G59="Подземная канальная или подвальная",2,IF('14.1.ТС УЧ'!G59="Подземная бесканальная",2,IF('14.1.ТС УЧ'!G59="Надземная",1,0)))</f>
        <v>2</v>
      </c>
      <c r="G60" s="104">
        <f t="shared" si="10"/>
        <v>0.05</v>
      </c>
      <c r="H60" s="14">
        <f ca="1">IF(C60=0,0,YEAR(TODAY())-'14.1.ТС УЧ'!F59)</f>
        <v>33</v>
      </c>
      <c r="I60" s="104">
        <f>IF(C60=0,0,'14.1.ТС УЧ'!I59/1000)</f>
        <v>0.13300000000000001</v>
      </c>
      <c r="J60" s="104">
        <f t="shared" si="11"/>
        <v>1</v>
      </c>
      <c r="K60" s="14">
        <f>IF(C60=0,0,'14.1.ТС УЧ'!H59/1000)</f>
        <v>0.15</v>
      </c>
      <c r="L60" s="14">
        <f t="shared" ca="1" si="12"/>
        <v>2.6034899135899243</v>
      </c>
      <c r="M60" s="13">
        <f t="shared" ca="1" si="13"/>
        <v>0.33915785271574284</v>
      </c>
      <c r="N60" s="13">
        <f t="shared" ca="1" si="14"/>
        <v>4.51079944111938E-2</v>
      </c>
      <c r="O60" s="12">
        <f t="shared" si="15"/>
        <v>8.5878591746839028</v>
      </c>
      <c r="P60" s="12">
        <f t="shared" si="16"/>
        <v>0.11644345577392487</v>
      </c>
      <c r="Q60" s="11">
        <f t="shared" ca="1" si="8"/>
        <v>3.5287652152964788</v>
      </c>
      <c r="R60" s="10">
        <f t="shared" ca="1" si="17"/>
        <v>0.95589424502254616</v>
      </c>
      <c r="U60" s="9">
        <f t="shared" ca="1" si="9"/>
        <v>3.0797680560135419</v>
      </c>
    </row>
    <row r="61" spans="2:21" x14ac:dyDescent="0.3">
      <c r="B61" s="104">
        <v>55</v>
      </c>
      <c r="C61" s="104" t="str">
        <f>'14.1.ТС УЧ'!C60</f>
        <v xml:space="preserve">Котельная №2 с. Дивеево </v>
      </c>
      <c r="D61" s="104" t="str">
        <f>'14.1.ТС УЧ'!D60</f>
        <v>УТ2</v>
      </c>
      <c r="E61" s="104" t="str">
        <f>'14.1.ТС УЧ'!E60</f>
        <v xml:space="preserve">ул. Октябрьская, 16 </v>
      </c>
      <c r="F61" s="104">
        <f>IF('14.1.ТС УЧ'!G60="Подземная канальная или подвальная",2,IF('14.1.ТС УЧ'!G60="Подземная бесканальная",2,IF('14.1.ТС УЧ'!G60="Надземная",1,0)))</f>
        <v>2</v>
      </c>
      <c r="G61" s="104">
        <f t="shared" si="10"/>
        <v>0.05</v>
      </c>
      <c r="H61" s="14">
        <f ca="1">IF(C61=0,0,YEAR(TODAY())-'14.1.ТС УЧ'!F60)</f>
        <v>33</v>
      </c>
      <c r="I61" s="104">
        <f>IF(C61=0,0,'14.1.ТС УЧ'!I60/1000)</f>
        <v>0.12</v>
      </c>
      <c r="J61" s="104">
        <f t="shared" si="11"/>
        <v>1</v>
      </c>
      <c r="K61" s="14">
        <f>IF(C61=0,0,'14.1.ТС УЧ'!H60/1000)</f>
        <v>0.15</v>
      </c>
      <c r="L61" s="14">
        <f t="shared" ca="1" si="12"/>
        <v>2.6034899135899243</v>
      </c>
      <c r="M61" s="13">
        <f t="shared" ca="1" si="13"/>
        <v>0.33915785271574284</v>
      </c>
      <c r="N61" s="13">
        <f t="shared" ca="1" si="14"/>
        <v>4.0698942325889137E-2</v>
      </c>
      <c r="O61" s="12">
        <f t="shared" si="15"/>
        <v>8.5878591746839028</v>
      </c>
      <c r="P61" s="12">
        <f t="shared" si="16"/>
        <v>0.11644345577392487</v>
      </c>
      <c r="Q61" s="11">
        <f t="shared" ca="1" si="8"/>
        <v>3.5287652152964788</v>
      </c>
      <c r="R61" s="10">
        <f t="shared" ca="1" si="17"/>
        <v>0.96011813737497387</v>
      </c>
      <c r="U61" s="9">
        <f t="shared" ca="1" si="9"/>
        <v>3.4292848412668597</v>
      </c>
    </row>
    <row r="62" spans="2:21" x14ac:dyDescent="0.3">
      <c r="B62" s="104">
        <v>56</v>
      </c>
      <c r="C62" s="104" t="str">
        <f>'14.1.ТС УЧ'!C61</f>
        <v xml:space="preserve">Котельная №2 с. Дивеево </v>
      </c>
      <c r="D62" s="104" t="str">
        <f>'14.1.ТС УЧ'!D61</f>
        <v>ТК6</v>
      </c>
      <c r="E62" s="104" t="str">
        <f>'14.1.ТС УЧ'!E61</f>
        <v>ТК12</v>
      </c>
      <c r="F62" s="104">
        <f>IF('14.1.ТС УЧ'!G61="Подземная канальная или подвальная",2,IF('14.1.ТС УЧ'!G61="Подземная бесканальная",2,IF('14.1.ТС УЧ'!G61="Надземная",1,0)))</f>
        <v>2</v>
      </c>
      <c r="G62" s="104">
        <f t="shared" si="10"/>
        <v>0.05</v>
      </c>
      <c r="H62" s="14">
        <f ca="1">IF(C62=0,0,YEAR(TODAY())-'14.1.ТС УЧ'!F61)</f>
        <v>3</v>
      </c>
      <c r="I62" s="104">
        <f>IF(C62=0,0,'14.1.ТС УЧ'!I61/1000)</f>
        <v>1.6E-2</v>
      </c>
      <c r="J62" s="104">
        <f t="shared" si="11"/>
        <v>1</v>
      </c>
      <c r="K62" s="14">
        <f>IF(C62=0,0,'14.1.ТС УЧ'!H61/1000)</f>
        <v>0.125</v>
      </c>
      <c r="L62" s="14">
        <f t="shared" ca="1" si="12"/>
        <v>0.8</v>
      </c>
      <c r="M62" s="13">
        <f t="shared" ca="1" si="13"/>
        <v>6.3612981826969603E-2</v>
      </c>
      <c r="N62" s="13">
        <f t="shared" ca="1" si="14"/>
        <v>1.0178077092315137E-3</v>
      </c>
      <c r="O62" s="12">
        <f t="shared" si="15"/>
        <v>7.4721243791773011</v>
      </c>
      <c r="P62" s="12">
        <f t="shared" si="16"/>
        <v>0.13383074869400158</v>
      </c>
      <c r="Q62" s="11">
        <f t="shared" ca="1" si="8"/>
        <v>3.5287652152964788</v>
      </c>
      <c r="R62" s="10">
        <f t="shared" ca="1" si="17"/>
        <v>0.99898271008134965</v>
      </c>
      <c r="U62" s="9">
        <f t="shared" ca="1" si="9"/>
        <v>3.4368900270643232</v>
      </c>
    </row>
    <row r="63" spans="2:21" x14ac:dyDescent="0.3">
      <c r="B63" s="104">
        <v>57</v>
      </c>
      <c r="C63" s="104" t="str">
        <f>'14.1.ТС УЧ'!C62</f>
        <v xml:space="preserve">Котельная №2 с. Дивеево </v>
      </c>
      <c r="D63" s="104" t="str">
        <f>'14.1.ТС УЧ'!D62</f>
        <v>ТК12</v>
      </c>
      <c r="E63" s="104" t="str">
        <f>'14.1.ТС УЧ'!E62</f>
        <v>ТК13</v>
      </c>
      <c r="F63" s="104">
        <f>IF('14.1.ТС УЧ'!G62="Подземная канальная или подвальная",2,IF('14.1.ТС УЧ'!G62="Подземная бесканальная",2,IF('14.1.ТС УЧ'!G62="Надземная",1,0)))</f>
        <v>2</v>
      </c>
      <c r="G63" s="104">
        <f t="shared" si="10"/>
        <v>0.05</v>
      </c>
      <c r="H63" s="14">
        <f ca="1">IF(C63=0,0,YEAR(TODAY())-'14.1.ТС УЧ'!F62)</f>
        <v>3</v>
      </c>
      <c r="I63" s="104">
        <f>IF(C63=0,0,'14.1.ТС УЧ'!I62/1000)</f>
        <v>3.3000000000000002E-2</v>
      </c>
      <c r="J63" s="104">
        <f t="shared" si="11"/>
        <v>1</v>
      </c>
      <c r="K63" s="14">
        <f>IF(C63=0,0,'14.1.ТС УЧ'!H62/1000)</f>
        <v>0.125</v>
      </c>
      <c r="L63" s="14">
        <f t="shared" ca="1" si="12"/>
        <v>0.8</v>
      </c>
      <c r="M63" s="13">
        <f t="shared" ca="1" si="13"/>
        <v>6.3612981826969603E-2</v>
      </c>
      <c r="N63" s="13">
        <f t="shared" ca="1" si="14"/>
        <v>2.0992284002899972E-3</v>
      </c>
      <c r="O63" s="12">
        <f t="shared" si="15"/>
        <v>7.4721243791773011</v>
      </c>
      <c r="P63" s="12">
        <f t="shared" si="16"/>
        <v>0.13383074869400158</v>
      </c>
      <c r="Q63" s="11">
        <f t="shared" ca="1" si="8"/>
        <v>3.5287652152964788</v>
      </c>
      <c r="R63" s="10">
        <f t="shared" ca="1" si="17"/>
        <v>0.99790297343865786</v>
      </c>
      <c r="U63" s="9">
        <f t="shared" ca="1" si="9"/>
        <v>3.4525757227715914</v>
      </c>
    </row>
    <row r="64" spans="2:21" x14ac:dyDescent="0.3">
      <c r="B64" s="104">
        <v>58</v>
      </c>
      <c r="C64" s="104" t="str">
        <f>'14.1.ТС УЧ'!C63</f>
        <v xml:space="preserve">Котельная №2 с. Дивеево </v>
      </c>
      <c r="D64" s="104" t="str">
        <f>'14.1.ТС УЧ'!D63</f>
        <v>ТК13</v>
      </c>
      <c r="E64" s="104" t="str">
        <f>'14.1.ТС УЧ'!E63</f>
        <v>ТК14</v>
      </c>
      <c r="F64" s="104">
        <f>IF('14.1.ТС УЧ'!G63="Подземная канальная или подвальная",2,IF('14.1.ТС УЧ'!G63="Подземная бесканальная",2,IF('14.1.ТС УЧ'!G63="Надземная",1,0)))</f>
        <v>2</v>
      </c>
      <c r="G64" s="104">
        <f t="shared" si="10"/>
        <v>0.05</v>
      </c>
      <c r="H64" s="14">
        <f ca="1">IF(C64=0,0,YEAR(TODAY())-'14.1.ТС УЧ'!F63)</f>
        <v>3</v>
      </c>
      <c r="I64" s="104">
        <f>IF(C64=0,0,'14.1.ТС УЧ'!I63/1000)</f>
        <v>2.7E-2</v>
      </c>
      <c r="J64" s="104">
        <f t="shared" si="11"/>
        <v>1</v>
      </c>
      <c r="K64" s="14">
        <f>IF(C64=0,0,'14.1.ТС УЧ'!H63/1000)</f>
        <v>0.125</v>
      </c>
      <c r="L64" s="14">
        <f t="shared" ca="1" si="12"/>
        <v>0.8</v>
      </c>
      <c r="M64" s="13">
        <f t="shared" ca="1" si="13"/>
        <v>6.3612981826969603E-2</v>
      </c>
      <c r="N64" s="13">
        <f t="shared" ca="1" si="14"/>
        <v>1.7175505093281792E-3</v>
      </c>
      <c r="O64" s="12">
        <f t="shared" si="15"/>
        <v>7.4721243791773011</v>
      </c>
      <c r="P64" s="12">
        <f t="shared" si="16"/>
        <v>0.13383074869400158</v>
      </c>
      <c r="Q64" s="11">
        <f t="shared" ca="1" si="8"/>
        <v>3.5287652152964788</v>
      </c>
      <c r="R64" s="10">
        <f t="shared" ca="1" si="17"/>
        <v>0.9982839236364538</v>
      </c>
      <c r="U64" s="9">
        <f t="shared" ca="1" si="9"/>
        <v>3.4654094738048107</v>
      </c>
    </row>
    <row r="65" spans="2:21" ht="27.6" x14ac:dyDescent="0.3">
      <c r="B65" s="104">
        <v>59</v>
      </c>
      <c r="C65" s="104" t="str">
        <f>'14.1.ТС УЧ'!C64</f>
        <v xml:space="preserve">Котельная №2 с. Дивеево </v>
      </c>
      <c r="D65" s="104" t="str">
        <f>'14.1.ТС УЧ'!D64</f>
        <v xml:space="preserve">Котельная №2 с. Дивеево </v>
      </c>
      <c r="E65" s="104" t="str">
        <f>'14.1.ТС УЧ'!E64</f>
        <v>УТ1</v>
      </c>
      <c r="F65" s="104">
        <f>IF('14.1.ТС УЧ'!G64="Подземная канальная или подвальная",2,IF('14.1.ТС УЧ'!G64="Подземная бесканальная",2,IF('14.1.ТС УЧ'!G64="Надземная",1,0)))</f>
        <v>2</v>
      </c>
      <c r="G65" s="104">
        <f t="shared" si="10"/>
        <v>0.05</v>
      </c>
      <c r="H65" s="14">
        <f ca="1">IF(C65=0,0,YEAR(TODAY())-'14.1.ТС УЧ'!F64)</f>
        <v>33</v>
      </c>
      <c r="I65" s="104">
        <f>IF(C65=0,0,'14.1.ТС УЧ'!I64/1000)</f>
        <v>2.5000000000000001E-2</v>
      </c>
      <c r="J65" s="104">
        <f t="shared" si="11"/>
        <v>1</v>
      </c>
      <c r="K65" s="14">
        <f>IF(C65=0,0,'14.1.ТС УЧ'!H64/1000)</f>
        <v>0.125</v>
      </c>
      <c r="L65" s="14">
        <f t="shared" ca="1" si="12"/>
        <v>2.6034899135899243</v>
      </c>
      <c r="M65" s="13">
        <f t="shared" ca="1" si="13"/>
        <v>0.33915785271574284</v>
      </c>
      <c r="N65" s="13">
        <f t="shared" ca="1" si="14"/>
        <v>8.4789463178935719E-3</v>
      </c>
      <c r="O65" s="12">
        <f t="shared" si="15"/>
        <v>7.4721243791773011</v>
      </c>
      <c r="P65" s="12">
        <f t="shared" si="16"/>
        <v>0.13383074869400158</v>
      </c>
      <c r="Q65" s="11">
        <f t="shared" ca="1" si="8"/>
        <v>3.5287652152964788</v>
      </c>
      <c r="R65" s="10">
        <f t="shared" ca="1" si="17"/>
        <v>0.99155689856694362</v>
      </c>
      <c r="U65" s="9">
        <f t="shared" ca="1" si="9"/>
        <v>3.5287652152964788</v>
      </c>
    </row>
    <row r="66" spans="2:21" ht="27.6" x14ac:dyDescent="0.3">
      <c r="B66" s="104">
        <v>60</v>
      </c>
      <c r="C66" s="104" t="str">
        <f>'14.1.ТС УЧ'!C65</f>
        <v>Котельная №1 с. Дивеево</v>
      </c>
      <c r="D66" s="104" t="str">
        <f>'14.1.ТС УЧ'!D65</f>
        <v>Котельная №1 с. Дивеево</v>
      </c>
      <c r="E66" s="104" t="str">
        <f>'14.1.ТС УЧ'!E65</f>
        <v>Котельная №1 с. Дивеево</v>
      </c>
      <c r="F66" s="104">
        <f>IF('14.1.ТС УЧ'!G65="Подземная канальная или подвальная",2,IF('14.1.ТС УЧ'!G65="Подземная бесканальная",2,IF('14.1.ТС УЧ'!G65="Надземная",1,0)))</f>
        <v>2</v>
      </c>
      <c r="G66" s="104">
        <f t="shared" si="10"/>
        <v>0.05</v>
      </c>
      <c r="H66" s="14">
        <f ca="1">IF(C66=0,0,YEAR(TODAY())-'14.1.ТС УЧ'!F65)</f>
        <v>54</v>
      </c>
      <c r="I66" s="104">
        <f>IF(C66=0,0,'14.1.ТС УЧ'!I65/1000)</f>
        <v>9.9999999999999995E-7</v>
      </c>
      <c r="J66" s="104">
        <f t="shared" si="11"/>
        <v>1.5</v>
      </c>
      <c r="K66" s="14">
        <f>IF(C66=0,0,'14.1.ТС УЧ'!H65/1000)</f>
        <v>0.309</v>
      </c>
      <c r="L66" s="14">
        <f t="shared" ca="1" si="12"/>
        <v>7.4398658624364185</v>
      </c>
      <c r="M66" s="13">
        <f t="shared" ca="1" si="13"/>
        <v>2603.0803636513529</v>
      </c>
      <c r="N66" s="13">
        <f t="shared" ca="1" si="14"/>
        <v>2.6030803636513528E-3</v>
      </c>
      <c r="O66" s="12">
        <f t="shared" si="15"/>
        <v>15.756987952561763</v>
      </c>
      <c r="P66" s="12">
        <f t="shared" si="16"/>
        <v>6.346390585628521E-2</v>
      </c>
      <c r="Q66" s="11">
        <f t="shared" ca="1" si="8"/>
        <v>2132.9679441671024</v>
      </c>
      <c r="R66" s="10">
        <f t="shared" ca="1" si="17"/>
        <v>0.99740030471219332</v>
      </c>
      <c r="U66" s="9">
        <f t="shared" ca="1" si="9"/>
        <v>1.0410167059296045</v>
      </c>
    </row>
    <row r="67" spans="2:21" x14ac:dyDescent="0.3">
      <c r="B67" s="104">
        <v>61</v>
      </c>
      <c r="C67" s="104" t="str">
        <f>'14.1.ТС УЧ'!C66</f>
        <v>Котельная №1 с. Дивеево</v>
      </c>
      <c r="D67" s="104" t="str">
        <f>'14.1.ТС УЧ'!D66</f>
        <v>Т3</v>
      </c>
      <c r="E67" s="104" t="str">
        <f>'14.1.ТС УЧ'!E66</f>
        <v>Т4</v>
      </c>
      <c r="F67" s="104">
        <f>IF('14.1.ТС УЧ'!G66="Подземная канальная или подвальная",2,IF('14.1.ТС УЧ'!G66="Подземная бесканальная",2,IF('14.1.ТС УЧ'!G66="Надземная",1,0)))</f>
        <v>2</v>
      </c>
      <c r="G67" s="104">
        <f t="shared" si="10"/>
        <v>0.05</v>
      </c>
      <c r="H67" s="14">
        <f ca="1">IF(C67=0,0,YEAR(TODAY())-'14.1.ТС УЧ'!F66)</f>
        <v>49</v>
      </c>
      <c r="I67" s="104">
        <f>IF(C67=0,0,'14.1.ТС УЧ'!I66/1000)</f>
        <v>3.2000000000000001E-2</v>
      </c>
      <c r="J67" s="104">
        <f t="shared" si="11"/>
        <v>1</v>
      </c>
      <c r="K67" s="14">
        <f>IF(C67=0,0,'14.1.ТС УЧ'!H66/1000)</f>
        <v>0.25900000000000001</v>
      </c>
      <c r="L67" s="14">
        <f t="shared" ca="1" si="12"/>
        <v>5.7941733596116958</v>
      </c>
      <c r="M67" s="13">
        <f t="shared" ca="1" si="13"/>
        <v>101.83326398785186</v>
      </c>
      <c r="N67" s="13">
        <f t="shared" ca="1" si="14"/>
        <v>3.2586644476112596</v>
      </c>
      <c r="O67" s="12">
        <f t="shared" si="15"/>
        <v>13.845403758445647</v>
      </c>
      <c r="P67" s="12">
        <f t="shared" si="16"/>
        <v>7.2226134928712618E-2</v>
      </c>
      <c r="Q67" s="11">
        <f t="shared" ca="1" si="8"/>
        <v>2132.9679441671024</v>
      </c>
      <c r="R67" s="10">
        <f t="shared" ca="1" si="17"/>
        <v>3.8439701986167335E-2</v>
      </c>
      <c r="U67" s="9">
        <f t="shared" ca="1" si="9"/>
        <v>46.158541696399745</v>
      </c>
    </row>
    <row r="68" spans="2:21" x14ac:dyDescent="0.3">
      <c r="B68" s="104">
        <v>62</v>
      </c>
      <c r="C68" s="104" t="str">
        <f>'14.1.ТС УЧ'!C67</f>
        <v>Котельная №1 с. Дивеево</v>
      </c>
      <c r="D68" s="104" t="str">
        <f>'14.1.ТС УЧ'!D67</f>
        <v>Т2</v>
      </c>
      <c r="E68" s="104" t="str">
        <f>'14.1.ТС УЧ'!E67</f>
        <v>Т3</v>
      </c>
      <c r="F68" s="104">
        <f>IF('14.1.ТС УЧ'!G67="Подземная канальная или подвальная",2,IF('14.1.ТС УЧ'!G67="Подземная бесканальная",2,IF('14.1.ТС УЧ'!G67="Надземная",1,0)))</f>
        <v>2</v>
      </c>
      <c r="G68" s="104">
        <f t="shared" si="10"/>
        <v>0.05</v>
      </c>
      <c r="H68" s="14">
        <f ca="1">IF(C68=0,0,YEAR(TODAY())-'14.1.ТС УЧ'!F67)</f>
        <v>49</v>
      </c>
      <c r="I68" s="104">
        <f>IF(C68=0,0,'14.1.ТС УЧ'!I67/1000)</f>
        <v>7.4999999999999997E-2</v>
      </c>
      <c r="J68" s="104">
        <f t="shared" si="11"/>
        <v>1</v>
      </c>
      <c r="K68" s="14">
        <f>IF(C68=0,0,'14.1.ТС УЧ'!H67/1000)</f>
        <v>0.25900000000000001</v>
      </c>
      <c r="L68" s="14">
        <f t="shared" ca="1" si="12"/>
        <v>5.7941733596116958</v>
      </c>
      <c r="M68" s="13">
        <f t="shared" ca="1" si="13"/>
        <v>101.83326398785186</v>
      </c>
      <c r="N68" s="13">
        <f t="shared" ca="1" si="14"/>
        <v>7.6374947990888895</v>
      </c>
      <c r="O68" s="12">
        <f t="shared" si="15"/>
        <v>13.845403758445647</v>
      </c>
      <c r="P68" s="12">
        <f t="shared" si="16"/>
        <v>7.2226134928712618E-2</v>
      </c>
      <c r="Q68" s="11">
        <f t="shared" ca="1" si="8"/>
        <v>2132.9679441671024</v>
      </c>
      <c r="R68" s="10">
        <f t="shared" ca="1" si="17"/>
        <v>4.8203453404262398E-4</v>
      </c>
      <c r="U68" s="9">
        <f t="shared" ca="1" si="9"/>
        <v>151.90274089281414</v>
      </c>
    </row>
    <row r="69" spans="2:21" ht="27.6" x14ac:dyDescent="0.3">
      <c r="B69" s="104">
        <v>63</v>
      </c>
      <c r="C69" s="104" t="str">
        <f>'14.1.ТС УЧ'!C68</f>
        <v>Котельная №1 с. Дивеево</v>
      </c>
      <c r="D69" s="104" t="str">
        <f>'14.1.ТС УЧ'!D68</f>
        <v>Котельная №1 с. Дивеево</v>
      </c>
      <c r="E69" s="104" t="str">
        <f>'14.1.ТС УЧ'!E68</f>
        <v>ТК1</v>
      </c>
      <c r="F69" s="104">
        <f>IF('14.1.ТС УЧ'!G68="Подземная канальная или подвальная",2,IF('14.1.ТС УЧ'!G68="Подземная бесканальная",2,IF('14.1.ТС УЧ'!G68="Надземная",1,0)))</f>
        <v>2</v>
      </c>
      <c r="G69" s="104">
        <f t="shared" si="10"/>
        <v>0.05</v>
      </c>
      <c r="H69" s="14">
        <f ca="1">IF(C69=0,0,YEAR(TODAY())-'14.1.ТС УЧ'!F68)</f>
        <v>49</v>
      </c>
      <c r="I69" s="104">
        <f>IF(C69=0,0,'14.1.ТС УЧ'!I68/1000)</f>
        <v>5.0000000000000001E-3</v>
      </c>
      <c r="J69" s="104">
        <f t="shared" si="11"/>
        <v>1</v>
      </c>
      <c r="K69" s="14">
        <f>IF(C69=0,0,'14.1.ТС УЧ'!H68/1000)</f>
        <v>0.25900000000000001</v>
      </c>
      <c r="L69" s="14">
        <f t="shared" ca="1" si="12"/>
        <v>5.7941733596116958</v>
      </c>
      <c r="M69" s="13">
        <f t="shared" ca="1" si="13"/>
        <v>101.83326398785186</v>
      </c>
      <c r="N69" s="13">
        <f t="shared" ca="1" si="14"/>
        <v>0.50916631993925932</v>
      </c>
      <c r="O69" s="12">
        <f t="shared" si="15"/>
        <v>13.845403758445647</v>
      </c>
      <c r="P69" s="12">
        <f t="shared" si="16"/>
        <v>7.2226134928712618E-2</v>
      </c>
      <c r="Q69" s="11">
        <f t="shared" ca="1" si="8"/>
        <v>2132.9679441671024</v>
      </c>
      <c r="R69" s="10">
        <f t="shared" ca="1" si="17"/>
        <v>0.6009964087398395</v>
      </c>
      <c r="U69" s="9">
        <f t="shared" ca="1" si="9"/>
        <v>158.9523541725751</v>
      </c>
    </row>
    <row r="70" spans="2:21" x14ac:dyDescent="0.3">
      <c r="B70" s="104">
        <v>64</v>
      </c>
      <c r="C70" s="104" t="str">
        <f>'14.1.ТС УЧ'!C69</f>
        <v>Котельная №1 с. Дивеево</v>
      </c>
      <c r="D70" s="104" t="str">
        <f>'14.1.ТС УЧ'!D69</f>
        <v>ТК1</v>
      </c>
      <c r="E70" s="104" t="str">
        <f>'14.1.ТС УЧ'!E69</f>
        <v>Т1</v>
      </c>
      <c r="F70" s="104">
        <f>IF('14.1.ТС УЧ'!G69="Подземная канальная или подвальная",2,IF('14.1.ТС УЧ'!G69="Подземная бесканальная",2,IF('14.1.ТС УЧ'!G69="Надземная",1,0)))</f>
        <v>2</v>
      </c>
      <c r="G70" s="104">
        <f t="shared" si="10"/>
        <v>0.05</v>
      </c>
      <c r="H70" s="14">
        <f ca="1">IF(C70=0,0,YEAR(TODAY())-'14.1.ТС УЧ'!F69)</f>
        <v>49</v>
      </c>
      <c r="I70" s="104">
        <f>IF(C70=0,0,'14.1.ТС УЧ'!I69/1000)</f>
        <v>5.5E-2</v>
      </c>
      <c r="J70" s="104">
        <f t="shared" si="11"/>
        <v>1</v>
      </c>
      <c r="K70" s="14">
        <f>IF(C70=0,0,'14.1.ТС УЧ'!H69/1000)</f>
        <v>0.25900000000000001</v>
      </c>
      <c r="L70" s="14">
        <f t="shared" ca="1" si="12"/>
        <v>5.7941733596116958</v>
      </c>
      <c r="M70" s="13">
        <f t="shared" ca="1" si="13"/>
        <v>101.83326398785186</v>
      </c>
      <c r="N70" s="13">
        <f t="shared" ca="1" si="14"/>
        <v>5.6008295193318522</v>
      </c>
      <c r="O70" s="12">
        <f t="shared" si="15"/>
        <v>13.845403758445647</v>
      </c>
      <c r="P70" s="12">
        <f t="shared" si="16"/>
        <v>7.2226134928712618E-2</v>
      </c>
      <c r="Q70" s="11">
        <f t="shared" ca="1" si="8"/>
        <v>2132.9679441671024</v>
      </c>
      <c r="R70" s="10">
        <f t="shared" ca="1" si="17"/>
        <v>3.6947975389461443E-3</v>
      </c>
      <c r="U70" s="9">
        <f t="shared" ca="1" si="9"/>
        <v>236.49810024994565</v>
      </c>
    </row>
    <row r="71" spans="2:21" x14ac:dyDescent="0.3">
      <c r="B71" s="104">
        <v>65</v>
      </c>
      <c r="C71" s="104" t="str">
        <f>'14.1.ТС УЧ'!C70</f>
        <v>Котельная №1 с. Дивеево</v>
      </c>
      <c r="D71" s="104" t="str">
        <f>'14.1.ТС УЧ'!D70</f>
        <v>Т1</v>
      </c>
      <c r="E71" s="104" t="str">
        <f>'14.1.ТС УЧ'!E70</f>
        <v>Т2</v>
      </c>
      <c r="F71" s="104">
        <f>IF('14.1.ТС УЧ'!G70="Подземная канальная или подвальная",2,IF('14.1.ТС УЧ'!G70="Подземная бесканальная",2,IF('14.1.ТС УЧ'!G70="Надземная",1,0)))</f>
        <v>2</v>
      </c>
      <c r="G71" s="104">
        <f t="shared" si="10"/>
        <v>0.05</v>
      </c>
      <c r="H71" s="14">
        <f ca="1">IF(C71=0,0,YEAR(TODAY())-'14.1.ТС УЧ'!F70)</f>
        <v>49</v>
      </c>
      <c r="I71" s="104">
        <f>IF(C71=0,0,'14.1.ТС УЧ'!I70/1000)</f>
        <v>0.01</v>
      </c>
      <c r="J71" s="104">
        <f t="shared" si="11"/>
        <v>1</v>
      </c>
      <c r="K71" s="14">
        <f>IF(C71=0,0,'14.1.ТС УЧ'!H70/1000)</f>
        <v>0.25900000000000001</v>
      </c>
      <c r="L71" s="14">
        <f t="shared" ca="1" si="12"/>
        <v>5.7941733596116958</v>
      </c>
      <c r="M71" s="13">
        <f t="shared" ca="1" si="13"/>
        <v>101.83326398785186</v>
      </c>
      <c r="N71" s="13">
        <f t="shared" ca="1" si="14"/>
        <v>1.0183326398785186</v>
      </c>
      <c r="O71" s="12">
        <f t="shared" si="15"/>
        <v>13.845403758445647</v>
      </c>
      <c r="P71" s="12">
        <f t="shared" si="16"/>
        <v>7.2226134928712618E-2</v>
      </c>
      <c r="Q71" s="11">
        <f t="shared" ca="1" si="8"/>
        <v>2132.9679441671024</v>
      </c>
      <c r="R71" s="10">
        <f t="shared" ca="1" si="17"/>
        <v>0.36119668331818428</v>
      </c>
      <c r="U71" s="9">
        <f t="shared" ca="1" si="9"/>
        <v>250.59732680946757</v>
      </c>
    </row>
    <row r="72" spans="2:21" x14ac:dyDescent="0.3">
      <c r="B72" s="104">
        <v>66</v>
      </c>
      <c r="C72" s="104" t="str">
        <f>'14.1.ТС УЧ'!C71</f>
        <v>Котельная №1 с. Дивеево</v>
      </c>
      <c r="D72" s="104" t="str">
        <f>'14.1.ТС УЧ'!D71</f>
        <v>Т61</v>
      </c>
      <c r="E72" s="104" t="str">
        <f>'14.1.ТС УЧ'!E71</f>
        <v>Т62</v>
      </c>
      <c r="F72" s="104">
        <f>IF('14.1.ТС УЧ'!G71="Подземная канальная или подвальная",2,IF('14.1.ТС УЧ'!G71="Подземная бесканальная",2,IF('14.1.ТС УЧ'!G71="Надземная",1,0)))</f>
        <v>1</v>
      </c>
      <c r="G72" s="104">
        <f t="shared" si="10"/>
        <v>0.05</v>
      </c>
      <c r="H72" s="14">
        <f ca="1">IF(C72=0,0,YEAR(TODAY())-'14.1.ТС УЧ'!F71)</f>
        <v>49</v>
      </c>
      <c r="I72" s="104">
        <f>IF(C72=0,0,'14.1.ТС УЧ'!I71/1000)</f>
        <v>2.3E-2</v>
      </c>
      <c r="J72" s="104">
        <f t="shared" si="11"/>
        <v>1</v>
      </c>
      <c r="K72" s="14">
        <f>IF(C72=0,0,'14.1.ТС УЧ'!H71/1000)</f>
        <v>0.20699999999999999</v>
      </c>
      <c r="L72" s="14">
        <f t="shared" ca="1" si="12"/>
        <v>5.7941733596116958</v>
      </c>
      <c r="M72" s="13">
        <f t="shared" ca="1" si="13"/>
        <v>101.83326398785186</v>
      </c>
      <c r="N72" s="13">
        <f t="shared" ca="1" si="14"/>
        <v>2.3421650717205931</v>
      </c>
      <c r="O72" s="12">
        <f t="shared" si="15"/>
        <v>11.266790607995985</v>
      </c>
      <c r="P72" s="12">
        <f t="shared" si="16"/>
        <v>8.8756420066092731E-2</v>
      </c>
      <c r="Q72" s="11">
        <f t="shared" ref="Q72:Q135" ca="1" si="18">_xlfn.MAXIFS($U$7:$U$581,$C$7:$C$581,C72)</f>
        <v>2132.9679441671024</v>
      </c>
      <c r="R72" s="10">
        <f t="shared" ca="1" si="17"/>
        <v>9.6119307591815598E-2</v>
      </c>
      <c r="U72" s="9">
        <f t="shared" ref="U72:U135" ca="1" si="19">IF(C71=0,0,IF(C72=C71,U71+N72/P72,N72/P72+1))</f>
        <v>276.98601024190538</v>
      </c>
    </row>
    <row r="73" spans="2:21" x14ac:dyDescent="0.3">
      <c r="B73" s="104">
        <v>67</v>
      </c>
      <c r="C73" s="104" t="str">
        <f>'14.1.ТС УЧ'!C72</f>
        <v>Котельная №1 с. Дивеево</v>
      </c>
      <c r="D73" s="104" t="str">
        <f>'14.1.ТС УЧ'!D72</f>
        <v>Т59</v>
      </c>
      <c r="E73" s="104" t="str">
        <f>'14.1.ТС УЧ'!E72</f>
        <v>Т60</v>
      </c>
      <c r="F73" s="104">
        <f>IF('14.1.ТС УЧ'!G72="Подземная канальная или подвальная",2,IF('14.1.ТС УЧ'!G72="Подземная бесканальная",2,IF('14.1.ТС УЧ'!G72="Надземная",1,0)))</f>
        <v>1</v>
      </c>
      <c r="G73" s="104">
        <f t="shared" si="10"/>
        <v>0.05</v>
      </c>
      <c r="H73" s="14">
        <f ca="1">IF(C73=0,0,YEAR(TODAY())-'14.1.ТС УЧ'!F72)</f>
        <v>49</v>
      </c>
      <c r="I73" s="104">
        <f>IF(C73=0,0,'14.1.ТС УЧ'!I72/1000)</f>
        <v>2.3E-2</v>
      </c>
      <c r="J73" s="104">
        <f t="shared" si="11"/>
        <v>1</v>
      </c>
      <c r="K73" s="14">
        <f>IF(C73=0,0,'14.1.ТС УЧ'!H72/1000)</f>
        <v>0.20699999999999999</v>
      </c>
      <c r="L73" s="14">
        <f t="shared" ca="1" si="12"/>
        <v>5.7941733596116958</v>
      </c>
      <c r="M73" s="13">
        <f t="shared" ca="1" si="13"/>
        <v>101.83326398785186</v>
      </c>
      <c r="N73" s="13">
        <f t="shared" ca="1" si="14"/>
        <v>2.3421650717205931</v>
      </c>
      <c r="O73" s="12">
        <f t="shared" si="15"/>
        <v>11.266790607995985</v>
      </c>
      <c r="P73" s="12">
        <f t="shared" si="16"/>
        <v>8.8756420066092731E-2</v>
      </c>
      <c r="Q73" s="11">
        <f t="shared" ca="1" si="18"/>
        <v>2132.9679441671024</v>
      </c>
      <c r="R73" s="10">
        <f t="shared" ca="1" si="17"/>
        <v>9.6119307591815598E-2</v>
      </c>
      <c r="U73" s="9">
        <f t="shared" ca="1" si="19"/>
        <v>303.37469367434318</v>
      </c>
    </row>
    <row r="74" spans="2:21" x14ac:dyDescent="0.3">
      <c r="B74" s="104">
        <v>68</v>
      </c>
      <c r="C74" s="104" t="str">
        <f>'14.1.ТС УЧ'!C73</f>
        <v>Котельная №1 с. Дивеево</v>
      </c>
      <c r="D74" s="104" t="str">
        <f>'14.1.ТС УЧ'!D73</f>
        <v>Т5</v>
      </c>
      <c r="E74" s="104" t="str">
        <f>'14.1.ТС УЧ'!E73</f>
        <v>Т6</v>
      </c>
      <c r="F74" s="104">
        <f>IF('14.1.ТС УЧ'!G73="Подземная канальная или подвальная",2,IF('14.1.ТС УЧ'!G73="Подземная бесканальная",2,IF('14.1.ТС УЧ'!G73="Надземная",1,0)))</f>
        <v>2</v>
      </c>
      <c r="G74" s="104">
        <f t="shared" si="10"/>
        <v>0.05</v>
      </c>
      <c r="H74" s="14">
        <f ca="1">IF(C74=0,0,YEAR(TODAY())-'14.1.ТС УЧ'!F73)</f>
        <v>49</v>
      </c>
      <c r="I74" s="104">
        <f>IF(C74=0,0,'14.1.ТС УЧ'!I73/1000)</f>
        <v>3.4000000000000002E-2</v>
      </c>
      <c r="J74" s="104">
        <f t="shared" si="11"/>
        <v>1</v>
      </c>
      <c r="K74" s="14">
        <f>IF(C74=0,0,'14.1.ТС УЧ'!H73/1000)</f>
        <v>0.20699999999999999</v>
      </c>
      <c r="L74" s="14">
        <f t="shared" ca="1" si="12"/>
        <v>5.7941733596116958</v>
      </c>
      <c r="M74" s="13">
        <f t="shared" ca="1" si="13"/>
        <v>101.83326398785186</v>
      </c>
      <c r="N74" s="13">
        <f t="shared" ca="1" si="14"/>
        <v>3.4623309755869638</v>
      </c>
      <c r="O74" s="12">
        <f t="shared" si="15"/>
        <v>11.266790607995985</v>
      </c>
      <c r="P74" s="12">
        <f t="shared" si="16"/>
        <v>8.8756420066092731E-2</v>
      </c>
      <c r="Q74" s="11">
        <f t="shared" ca="1" si="18"/>
        <v>2132.9679441671024</v>
      </c>
      <c r="R74" s="10">
        <f t="shared" ca="1" si="17"/>
        <v>3.1356585330069263E-2</v>
      </c>
      <c r="U74" s="9">
        <f t="shared" ca="1" si="19"/>
        <v>342.38405179185997</v>
      </c>
    </row>
    <row r="75" spans="2:21" x14ac:dyDescent="0.3">
      <c r="B75" s="104">
        <v>69</v>
      </c>
      <c r="C75" s="104" t="str">
        <f>'14.1.ТС УЧ'!C74</f>
        <v>Котельная №1 с. Дивеево</v>
      </c>
      <c r="D75" s="104" t="str">
        <f>'14.1.ТС УЧ'!D74</f>
        <v>Т4</v>
      </c>
      <c r="E75" s="104" t="str">
        <f>'14.1.ТС УЧ'!E74</f>
        <v>Т5</v>
      </c>
      <c r="F75" s="104">
        <f>IF('14.1.ТС УЧ'!G74="Подземная канальная или подвальная",2,IF('14.1.ТС УЧ'!G74="Подземная бесканальная",2,IF('14.1.ТС УЧ'!G74="Надземная",1,0)))</f>
        <v>2</v>
      </c>
      <c r="G75" s="104">
        <f t="shared" si="10"/>
        <v>0.05</v>
      </c>
      <c r="H75" s="14">
        <f ca="1">IF(C75=0,0,YEAR(TODAY())-'14.1.ТС УЧ'!F74)</f>
        <v>49</v>
      </c>
      <c r="I75" s="104">
        <f>IF(C75=0,0,'14.1.ТС УЧ'!I74/1000)</f>
        <v>7.4999999999999997E-2</v>
      </c>
      <c r="J75" s="104">
        <f t="shared" si="11"/>
        <v>1</v>
      </c>
      <c r="K75" s="14">
        <f>IF(C75=0,0,'14.1.ТС УЧ'!H74/1000)</f>
        <v>0.20699999999999999</v>
      </c>
      <c r="L75" s="14">
        <f t="shared" ca="1" si="12"/>
        <v>5.7941733596116958</v>
      </c>
      <c r="M75" s="13">
        <f t="shared" ca="1" si="13"/>
        <v>101.83326398785186</v>
      </c>
      <c r="N75" s="13">
        <f t="shared" ca="1" si="14"/>
        <v>7.6374947990888895</v>
      </c>
      <c r="O75" s="12">
        <f t="shared" si="15"/>
        <v>11.266790607995985</v>
      </c>
      <c r="P75" s="12">
        <f t="shared" si="16"/>
        <v>8.8756420066092731E-2</v>
      </c>
      <c r="Q75" s="11">
        <f t="shared" ca="1" si="18"/>
        <v>2132.9679441671024</v>
      </c>
      <c r="R75" s="10">
        <f t="shared" ca="1" si="17"/>
        <v>4.8203453404262398E-4</v>
      </c>
      <c r="U75" s="9">
        <f t="shared" ca="1" si="19"/>
        <v>428.43410646285287</v>
      </c>
    </row>
    <row r="76" spans="2:21" x14ac:dyDescent="0.3">
      <c r="B76" s="104">
        <v>70</v>
      </c>
      <c r="C76" s="104" t="str">
        <f>'14.1.ТС УЧ'!C75</f>
        <v>Котельная №1 с. Дивеево</v>
      </c>
      <c r="D76" s="104" t="str">
        <f>'14.1.ТС УЧ'!D75</f>
        <v>Т4</v>
      </c>
      <c r="E76" s="104" t="str">
        <f>'14.1.ТС УЧ'!E75</f>
        <v>Т59</v>
      </c>
      <c r="F76" s="104">
        <f>IF('14.1.ТС УЧ'!G75="Подземная канальная или подвальная",2,IF('14.1.ТС УЧ'!G75="Подземная бесканальная",2,IF('14.1.ТС УЧ'!G75="Надземная",1,0)))</f>
        <v>1</v>
      </c>
      <c r="G76" s="104">
        <f t="shared" si="10"/>
        <v>0.05</v>
      </c>
      <c r="H76" s="14">
        <f ca="1">IF(C76=0,0,YEAR(TODAY())-'14.1.ТС УЧ'!F75)</f>
        <v>49</v>
      </c>
      <c r="I76" s="104">
        <f>IF(C76=0,0,'14.1.ТС УЧ'!I75/1000)</f>
        <v>5.5E-2</v>
      </c>
      <c r="J76" s="104">
        <f t="shared" si="11"/>
        <v>1</v>
      </c>
      <c r="K76" s="14">
        <f>IF(C76=0,0,'14.1.ТС УЧ'!H75/1000)</f>
        <v>0.15</v>
      </c>
      <c r="L76" s="14">
        <f t="shared" ca="1" si="12"/>
        <v>5.7941733596116958</v>
      </c>
      <c r="M76" s="13">
        <f t="shared" ca="1" si="13"/>
        <v>101.83326398785186</v>
      </c>
      <c r="N76" s="13">
        <f t="shared" ca="1" si="14"/>
        <v>5.6008295193318522</v>
      </c>
      <c r="O76" s="12">
        <f t="shared" si="15"/>
        <v>8.5878591746839028</v>
      </c>
      <c r="P76" s="12">
        <f t="shared" si="16"/>
        <v>0.11644345577392487</v>
      </c>
      <c r="Q76" s="11">
        <f t="shared" ca="1" si="18"/>
        <v>2132.9679441671024</v>
      </c>
      <c r="R76" s="10">
        <f t="shared" ca="1" si="17"/>
        <v>3.6947975389461443E-3</v>
      </c>
      <c r="U76" s="9">
        <f t="shared" ca="1" si="19"/>
        <v>476.53324163628736</v>
      </c>
    </row>
    <row r="77" spans="2:21" x14ac:dyDescent="0.3">
      <c r="B77" s="104">
        <v>71</v>
      </c>
      <c r="C77" s="104" t="str">
        <f>'14.1.ТС УЧ'!C76</f>
        <v>Котельная №1 с. Дивеево</v>
      </c>
      <c r="D77" s="104" t="str">
        <f>'14.1.ТС УЧ'!D76</f>
        <v>Т60</v>
      </c>
      <c r="E77" s="104" t="str">
        <f>'14.1.ТС УЧ'!E76</f>
        <v>Т61</v>
      </c>
      <c r="F77" s="104">
        <f>IF('14.1.ТС УЧ'!G76="Подземная канальная или подвальная",2,IF('14.1.ТС УЧ'!G76="Подземная бесканальная",2,IF('14.1.ТС УЧ'!G76="Надземная",1,0)))</f>
        <v>1</v>
      </c>
      <c r="G77" s="104">
        <f t="shared" si="10"/>
        <v>0.05</v>
      </c>
      <c r="H77" s="14">
        <f ca="1">IF(C77=0,0,YEAR(TODAY())-'14.1.ТС УЧ'!F76)</f>
        <v>49</v>
      </c>
      <c r="I77" s="104">
        <f>IF(C77=0,0,'14.1.ТС УЧ'!I76/1000)</f>
        <v>0.19800000000000001</v>
      </c>
      <c r="J77" s="104">
        <f t="shared" si="11"/>
        <v>1</v>
      </c>
      <c r="K77" s="14">
        <f>IF(C77=0,0,'14.1.ТС УЧ'!H76/1000)</f>
        <v>0.15</v>
      </c>
      <c r="L77" s="14">
        <f t="shared" ca="1" si="12"/>
        <v>5.7941733596116958</v>
      </c>
      <c r="M77" s="13">
        <f t="shared" ca="1" si="13"/>
        <v>101.83326398785186</v>
      </c>
      <c r="N77" s="13">
        <f t="shared" ca="1" si="14"/>
        <v>20.162986269594668</v>
      </c>
      <c r="O77" s="12">
        <f t="shared" si="15"/>
        <v>8.5878591746839028</v>
      </c>
      <c r="P77" s="12">
        <f t="shared" si="16"/>
        <v>0.11644345577392487</v>
      </c>
      <c r="Q77" s="11">
        <f t="shared" ca="1" si="18"/>
        <v>2132.9679441671024</v>
      </c>
      <c r="R77" s="10">
        <f t="shared" ca="1" si="17"/>
        <v>1.7511619995916002E-9</v>
      </c>
      <c r="U77" s="9">
        <f t="shared" ca="1" si="19"/>
        <v>649.69012826065148</v>
      </c>
    </row>
    <row r="78" spans="2:21" x14ac:dyDescent="0.3">
      <c r="B78" s="104">
        <v>72</v>
      </c>
      <c r="C78" s="104" t="str">
        <f>'14.1.ТС УЧ'!C77</f>
        <v>Котельная №1 с. Дивеево</v>
      </c>
      <c r="D78" s="104" t="str">
        <f>'14.1.ТС УЧ'!D77</f>
        <v>Т9</v>
      </c>
      <c r="E78" s="104" t="str">
        <f>'14.1.ТС УЧ'!E77</f>
        <v>Т10</v>
      </c>
      <c r="F78" s="104">
        <f>IF('14.1.ТС УЧ'!G77="Подземная канальная или подвальная",2,IF('14.1.ТС УЧ'!G77="Подземная бесканальная",2,IF('14.1.ТС УЧ'!G77="Надземная",1,0)))</f>
        <v>2</v>
      </c>
      <c r="G78" s="104">
        <f t="shared" si="10"/>
        <v>0.05</v>
      </c>
      <c r="H78" s="14">
        <f ca="1">IF(C78=0,0,YEAR(TODAY())-'14.1.ТС УЧ'!F77)</f>
        <v>49</v>
      </c>
      <c r="I78" s="104">
        <f>IF(C78=0,0,'14.1.ТС УЧ'!I77/1000)</f>
        <v>2.35E-2</v>
      </c>
      <c r="J78" s="104">
        <f t="shared" si="11"/>
        <v>1</v>
      </c>
      <c r="K78" s="14">
        <f>IF(C78=0,0,'14.1.ТС УЧ'!H77/1000)</f>
        <v>0.15</v>
      </c>
      <c r="L78" s="14">
        <f t="shared" ca="1" si="12"/>
        <v>5.7941733596116958</v>
      </c>
      <c r="M78" s="13">
        <f t="shared" ca="1" si="13"/>
        <v>101.83326398785186</v>
      </c>
      <c r="N78" s="13">
        <f t="shared" ca="1" si="14"/>
        <v>2.3930817037145187</v>
      </c>
      <c r="O78" s="12">
        <f t="shared" si="15"/>
        <v>8.5878591746839028</v>
      </c>
      <c r="P78" s="12">
        <f t="shared" si="16"/>
        <v>0.11644345577392487</v>
      </c>
      <c r="Q78" s="11">
        <f t="shared" ca="1" si="18"/>
        <v>2132.9679441671024</v>
      </c>
      <c r="R78" s="10">
        <f t="shared" ca="1" si="17"/>
        <v>9.1347742992605785E-2</v>
      </c>
      <c r="U78" s="9">
        <f t="shared" ca="1" si="19"/>
        <v>670.24157692566439</v>
      </c>
    </row>
    <row r="79" spans="2:21" x14ac:dyDescent="0.3">
      <c r="B79" s="104">
        <v>73</v>
      </c>
      <c r="C79" s="104" t="str">
        <f>'14.1.ТС УЧ'!C78</f>
        <v>Котельная №1 с. Дивеево</v>
      </c>
      <c r="D79" s="104" t="str">
        <f>'14.1.ТС УЧ'!D78</f>
        <v>Т10</v>
      </c>
      <c r="E79" s="104" t="str">
        <f>'14.1.ТС УЧ'!E78</f>
        <v>Т11</v>
      </c>
      <c r="F79" s="104">
        <f>IF('14.1.ТС УЧ'!G78="Подземная канальная или подвальная",2,IF('14.1.ТС УЧ'!G78="Подземная бесканальная",2,IF('14.1.ТС УЧ'!G78="Надземная",1,0)))</f>
        <v>2</v>
      </c>
      <c r="G79" s="104">
        <f t="shared" si="10"/>
        <v>0.05</v>
      </c>
      <c r="H79" s="14">
        <f ca="1">IF(C79=0,0,YEAR(TODAY())-'14.1.ТС УЧ'!F78)</f>
        <v>49</v>
      </c>
      <c r="I79" s="104">
        <f>IF(C79=0,0,'14.1.ТС УЧ'!I78/1000)</f>
        <v>2E-3</v>
      </c>
      <c r="J79" s="104">
        <f t="shared" si="11"/>
        <v>1</v>
      </c>
      <c r="K79" s="14">
        <f>IF(C79=0,0,'14.1.ТС УЧ'!H78/1000)</f>
        <v>0.15</v>
      </c>
      <c r="L79" s="14">
        <f t="shared" ca="1" si="12"/>
        <v>5.7941733596116958</v>
      </c>
      <c r="M79" s="13">
        <f t="shared" ca="1" si="13"/>
        <v>101.83326398785186</v>
      </c>
      <c r="N79" s="13">
        <f t="shared" ca="1" si="14"/>
        <v>0.20366652797570373</v>
      </c>
      <c r="O79" s="12">
        <f t="shared" si="15"/>
        <v>8.5878591746839028</v>
      </c>
      <c r="P79" s="12">
        <f t="shared" si="16"/>
        <v>0.11644345577392487</v>
      </c>
      <c r="Q79" s="11">
        <f t="shared" ca="1" si="18"/>
        <v>2132.9679441671024</v>
      </c>
      <c r="R79" s="10">
        <f t="shared" ca="1" si="17"/>
        <v>0.81573435042116238</v>
      </c>
      <c r="U79" s="9">
        <f t="shared" ca="1" si="19"/>
        <v>671.9906363865166</v>
      </c>
    </row>
    <row r="80" spans="2:21" x14ac:dyDescent="0.3">
      <c r="B80" s="104">
        <v>74</v>
      </c>
      <c r="C80" s="104" t="str">
        <f>'14.1.ТС УЧ'!C79</f>
        <v>Котельная №1 с. Дивеево</v>
      </c>
      <c r="D80" s="104" t="str">
        <f>'14.1.ТС УЧ'!D79</f>
        <v>Т11</v>
      </c>
      <c r="E80" s="104" t="str">
        <f>'14.1.ТС УЧ'!E79</f>
        <v>Т23</v>
      </c>
      <c r="F80" s="104">
        <f>IF('14.1.ТС УЧ'!G79="Подземная канальная или подвальная",2,IF('14.1.ТС УЧ'!G79="Подземная бесканальная",2,IF('14.1.ТС УЧ'!G79="Надземная",1,0)))</f>
        <v>2</v>
      </c>
      <c r="G80" s="104">
        <f t="shared" ref="G80:G143" si="20">IF(C80=0,0,0.05)</f>
        <v>0.05</v>
      </c>
      <c r="H80" s="14">
        <f ca="1">IF(C80=0,0,YEAR(TODAY())-'14.1.ТС УЧ'!F79)</f>
        <v>49</v>
      </c>
      <c r="I80" s="104">
        <f>IF(C80=0,0,'14.1.ТС УЧ'!I79/1000)</f>
        <v>2.5000000000000001E-2</v>
      </c>
      <c r="J80" s="104">
        <f t="shared" ref="J80:J143" si="21">IF(C80=0,0,(IF(K80&lt;0.3,1,IF(K80&lt;0.6,1.5,IF(K80=0.6,2,IF(K80&lt;1.4,3,0))))))</f>
        <v>1</v>
      </c>
      <c r="K80" s="14">
        <f>IF(C80=0,0,'14.1.ТС УЧ'!H79/1000)</f>
        <v>0.15</v>
      </c>
      <c r="L80" s="14">
        <f t="shared" ref="L80:L143" ca="1" si="22">IF(C80=0,0,IF(H80&gt;17,0.5*EXP(H80/20),IF(H80&gt;3,1,0.8)))</f>
        <v>5.7941733596116958</v>
      </c>
      <c r="M80" s="13">
        <f t="shared" ref="M80:M143" ca="1" si="23">IF(C80=0,0,G80*(0.1*H80)^(L80-1))</f>
        <v>101.83326398785186</v>
      </c>
      <c r="N80" s="13">
        <f t="shared" ref="N80:N143" ca="1" si="24">IF(C80=0,0,M80*I80)</f>
        <v>2.5458315996962968</v>
      </c>
      <c r="O80" s="12">
        <f t="shared" ref="O80:O143" si="25">IF(C80=0,0,2.91*(1+((20.89+((-1.88)*J80))*K80^(1.2))))</f>
        <v>8.5878591746839028</v>
      </c>
      <c r="P80" s="12">
        <f t="shared" ref="P80:P143" si="26">IF(C80=0,0,1/O80)</f>
        <v>0.11644345577392487</v>
      </c>
      <c r="Q80" s="11">
        <f t="shared" ca="1" si="18"/>
        <v>2132.9679441671024</v>
      </c>
      <c r="R80" s="10">
        <f t="shared" ref="R80:R143" ca="1" si="27">IF(C80=0,0,EXP(-N80))</f>
        <v>7.8407820941341591E-2</v>
      </c>
      <c r="U80" s="9">
        <f t="shared" ca="1" si="19"/>
        <v>693.8538796471687</v>
      </c>
    </row>
    <row r="81" spans="2:21" x14ac:dyDescent="0.3">
      <c r="B81" s="104">
        <v>75</v>
      </c>
      <c r="C81" s="104" t="str">
        <f>'14.1.ТС УЧ'!C80</f>
        <v>Котельная №1 с. Дивеево</v>
      </c>
      <c r="D81" s="104" t="str">
        <f>'14.1.ТС УЧ'!D80</f>
        <v>Т23</v>
      </c>
      <c r="E81" s="104" t="str">
        <f>'14.1.ТС УЧ'!E80</f>
        <v>Т24</v>
      </c>
      <c r="F81" s="104">
        <f>IF('14.1.ТС УЧ'!G80="Подземная канальная или подвальная",2,IF('14.1.ТС УЧ'!G80="Подземная бесканальная",2,IF('14.1.ТС УЧ'!G80="Надземная",1,0)))</f>
        <v>2</v>
      </c>
      <c r="G81" s="104">
        <f t="shared" si="20"/>
        <v>0.05</v>
      </c>
      <c r="H81" s="14">
        <f ca="1">IF(C81=0,0,YEAR(TODAY())-'14.1.ТС УЧ'!F80)</f>
        <v>47</v>
      </c>
      <c r="I81" s="104">
        <f>IF(C81=0,0,'14.1.ТС УЧ'!I80/1000)</f>
        <v>2E-3</v>
      </c>
      <c r="J81" s="104">
        <f t="shared" si="21"/>
        <v>1</v>
      </c>
      <c r="K81" s="14">
        <f>IF(C81=0,0,'14.1.ТС УЧ'!H80/1000)</f>
        <v>0.15</v>
      </c>
      <c r="L81" s="14">
        <f t="shared" ca="1" si="22"/>
        <v>5.2427848623637878</v>
      </c>
      <c r="M81" s="13">
        <f t="shared" ca="1" si="23"/>
        <v>35.525207395728479</v>
      </c>
      <c r="N81" s="13">
        <f t="shared" ca="1" si="24"/>
        <v>7.1050414791456962E-2</v>
      </c>
      <c r="O81" s="12">
        <f t="shared" si="25"/>
        <v>8.5878591746839028</v>
      </c>
      <c r="P81" s="12">
        <f t="shared" si="26"/>
        <v>0.11644345577392487</v>
      </c>
      <c r="Q81" s="11">
        <f t="shared" ca="1" si="18"/>
        <v>2132.9679441671024</v>
      </c>
      <c r="R81" s="10">
        <f t="shared" ca="1" si="27"/>
        <v>0.93141493385425611</v>
      </c>
      <c r="U81" s="9">
        <f t="shared" ca="1" si="19"/>
        <v>694.46405060370057</v>
      </c>
    </row>
    <row r="82" spans="2:21" x14ac:dyDescent="0.3">
      <c r="B82" s="104">
        <v>76</v>
      </c>
      <c r="C82" s="104" t="str">
        <f>'14.1.ТС УЧ'!C81</f>
        <v>Котельная №1 с. Дивеево</v>
      </c>
      <c r="D82" s="104" t="str">
        <f>'14.1.ТС УЧ'!D81</f>
        <v>Т8</v>
      </c>
      <c r="E82" s="104" t="str">
        <f>'14.1.ТС УЧ'!E81</f>
        <v>Т9</v>
      </c>
      <c r="F82" s="104">
        <f>IF('14.1.ТС УЧ'!G81="Подземная канальная или подвальная",2,IF('14.1.ТС УЧ'!G81="Подземная бесканальная",2,IF('14.1.ТС УЧ'!G81="Надземная",1,0)))</f>
        <v>2</v>
      </c>
      <c r="G82" s="104">
        <f t="shared" si="20"/>
        <v>0.05</v>
      </c>
      <c r="H82" s="14">
        <f ca="1">IF(C82=0,0,YEAR(TODAY())-'14.1.ТС УЧ'!F81)</f>
        <v>49</v>
      </c>
      <c r="I82" s="104">
        <f>IF(C82=0,0,'14.1.ТС УЧ'!I81/1000)</f>
        <v>4.8000000000000001E-2</v>
      </c>
      <c r="J82" s="104">
        <f t="shared" si="21"/>
        <v>1</v>
      </c>
      <c r="K82" s="14">
        <f>IF(C82=0,0,'14.1.ТС УЧ'!H81/1000)</f>
        <v>0.15</v>
      </c>
      <c r="L82" s="14">
        <f t="shared" ca="1" si="22"/>
        <v>5.7941733596116958</v>
      </c>
      <c r="M82" s="13">
        <f t="shared" ca="1" si="23"/>
        <v>101.83326398785186</v>
      </c>
      <c r="N82" s="13">
        <f t="shared" ca="1" si="24"/>
        <v>4.8879966714168894</v>
      </c>
      <c r="O82" s="12">
        <f t="shared" si="25"/>
        <v>8.5878591746839028</v>
      </c>
      <c r="P82" s="12">
        <f t="shared" si="26"/>
        <v>0.11644345577392487</v>
      </c>
      <c r="Q82" s="11">
        <f t="shared" ca="1" si="18"/>
        <v>2132.9679441671024</v>
      </c>
      <c r="R82" s="10">
        <f t="shared" ca="1" si="27"/>
        <v>7.536505458664816E-3</v>
      </c>
      <c r="U82" s="9">
        <f t="shared" ca="1" si="19"/>
        <v>736.44147766415244</v>
      </c>
    </row>
    <row r="83" spans="2:21" x14ac:dyDescent="0.3">
      <c r="B83" s="104">
        <v>77</v>
      </c>
      <c r="C83" s="104" t="str">
        <f>'14.1.ТС УЧ'!C82</f>
        <v>Котельная №1 с. Дивеево</v>
      </c>
      <c r="D83" s="104" t="str">
        <f>'14.1.ТС УЧ'!D82</f>
        <v>Т7</v>
      </c>
      <c r="E83" s="104" t="str">
        <f>'14.1.ТС УЧ'!E82</f>
        <v>Т8</v>
      </c>
      <c r="F83" s="104">
        <f>IF('14.1.ТС УЧ'!G82="Подземная канальная или подвальная",2,IF('14.1.ТС УЧ'!G82="Подземная бесканальная",2,IF('14.1.ТС УЧ'!G82="Надземная",1,0)))</f>
        <v>2</v>
      </c>
      <c r="G83" s="104">
        <f t="shared" si="20"/>
        <v>0.05</v>
      </c>
      <c r="H83" s="14">
        <f ca="1">IF(C83=0,0,YEAR(TODAY())-'14.1.ТС УЧ'!F82)</f>
        <v>49</v>
      </c>
      <c r="I83" s="104">
        <f>IF(C83=0,0,'14.1.ТС УЧ'!I82/1000)</f>
        <v>0.03</v>
      </c>
      <c r="J83" s="104">
        <f t="shared" si="21"/>
        <v>1</v>
      </c>
      <c r="K83" s="14">
        <f>IF(C83=0,0,'14.1.ТС УЧ'!H82/1000)</f>
        <v>0.15</v>
      </c>
      <c r="L83" s="14">
        <f t="shared" ca="1" si="22"/>
        <v>5.7941733596116958</v>
      </c>
      <c r="M83" s="13">
        <f t="shared" ca="1" si="23"/>
        <v>101.83326398785186</v>
      </c>
      <c r="N83" s="13">
        <f t="shared" ca="1" si="24"/>
        <v>3.0549979196355559</v>
      </c>
      <c r="O83" s="12">
        <f t="shared" si="25"/>
        <v>8.5878591746839028</v>
      </c>
      <c r="P83" s="12">
        <f t="shared" si="26"/>
        <v>0.11644345577392487</v>
      </c>
      <c r="Q83" s="11">
        <f t="shared" ca="1" si="18"/>
        <v>2132.9679441671024</v>
      </c>
      <c r="R83" s="10">
        <f t="shared" ca="1" si="27"/>
        <v>4.712281880286269E-2</v>
      </c>
      <c r="U83" s="9">
        <f t="shared" ca="1" si="19"/>
        <v>762.67736957693489</v>
      </c>
    </row>
    <row r="84" spans="2:21" x14ac:dyDescent="0.3">
      <c r="B84" s="104">
        <v>78</v>
      </c>
      <c r="C84" s="104" t="str">
        <f>'14.1.ТС УЧ'!C83</f>
        <v>Котельная №1 с. Дивеево</v>
      </c>
      <c r="D84" s="104" t="str">
        <f>'14.1.ТС УЧ'!D83</f>
        <v>Т6</v>
      </c>
      <c r="E84" s="104" t="str">
        <f>'14.1.ТС УЧ'!E83</f>
        <v>Т7</v>
      </c>
      <c r="F84" s="104">
        <f>IF('14.1.ТС УЧ'!G83="Подземная канальная или подвальная",2,IF('14.1.ТС УЧ'!G83="Подземная бесканальная",2,IF('14.1.ТС УЧ'!G83="Надземная",1,0)))</f>
        <v>2</v>
      </c>
      <c r="G84" s="104">
        <f t="shared" si="20"/>
        <v>0.05</v>
      </c>
      <c r="H84" s="14">
        <f ca="1">IF(C84=0,0,YEAR(TODAY())-'14.1.ТС УЧ'!F83)</f>
        <v>49</v>
      </c>
      <c r="I84" s="104">
        <f>IF(C84=0,0,'14.1.ТС УЧ'!I83/1000)</f>
        <v>0.14000000000000001</v>
      </c>
      <c r="J84" s="104">
        <f t="shared" si="21"/>
        <v>1</v>
      </c>
      <c r="K84" s="14">
        <f>IF(C84=0,0,'14.1.ТС УЧ'!H83/1000)</f>
        <v>0.15</v>
      </c>
      <c r="L84" s="14">
        <f t="shared" ca="1" si="22"/>
        <v>5.7941733596116958</v>
      </c>
      <c r="M84" s="13">
        <f t="shared" ca="1" si="23"/>
        <v>101.83326398785186</v>
      </c>
      <c r="N84" s="13">
        <f t="shared" ca="1" si="24"/>
        <v>14.256656958299262</v>
      </c>
      <c r="O84" s="12">
        <f t="shared" si="25"/>
        <v>8.5878591746839028</v>
      </c>
      <c r="P84" s="12">
        <f t="shared" si="26"/>
        <v>0.11644345577392487</v>
      </c>
      <c r="Q84" s="11">
        <f t="shared" ca="1" si="18"/>
        <v>2132.9679441671024</v>
      </c>
      <c r="R84" s="10">
        <f t="shared" ca="1" si="27"/>
        <v>6.4329852055978552E-7</v>
      </c>
      <c r="U84" s="9">
        <f t="shared" ca="1" si="19"/>
        <v>885.11153183658632</v>
      </c>
    </row>
    <row r="85" spans="2:21" x14ac:dyDescent="0.3">
      <c r="B85" s="104">
        <v>79</v>
      </c>
      <c r="C85" s="104" t="str">
        <f>'14.1.ТС УЧ'!C84</f>
        <v>Котельная №1 с. Дивеево</v>
      </c>
      <c r="D85" s="104" t="str">
        <f>'14.1.ТС УЧ'!D84</f>
        <v>Т62</v>
      </c>
      <c r="E85" s="104" t="str">
        <f>'14.1.ТС УЧ'!E84</f>
        <v>Т63</v>
      </c>
      <c r="F85" s="104">
        <f>IF('14.1.ТС УЧ'!G84="Подземная канальная или подвальная",2,IF('14.1.ТС УЧ'!G84="Подземная бесканальная",2,IF('14.1.ТС УЧ'!G84="Надземная",1,0)))</f>
        <v>2</v>
      </c>
      <c r="G85" s="104">
        <f t="shared" si="20"/>
        <v>0.05</v>
      </c>
      <c r="H85" s="14">
        <f ca="1">IF(C85=0,0,YEAR(TODAY())-'14.1.ТС УЧ'!F84)</f>
        <v>49</v>
      </c>
      <c r="I85" s="104">
        <f>IF(C85=0,0,'14.1.ТС УЧ'!I84/1000)</f>
        <v>0.01</v>
      </c>
      <c r="J85" s="104">
        <f t="shared" si="21"/>
        <v>1</v>
      </c>
      <c r="K85" s="14">
        <f>IF(C85=0,0,'14.1.ТС УЧ'!H84/1000)</f>
        <v>0.15</v>
      </c>
      <c r="L85" s="14">
        <f t="shared" ca="1" si="22"/>
        <v>5.7941733596116958</v>
      </c>
      <c r="M85" s="13">
        <f t="shared" ca="1" si="23"/>
        <v>101.83326398785186</v>
      </c>
      <c r="N85" s="13">
        <f t="shared" ca="1" si="24"/>
        <v>1.0183326398785186</v>
      </c>
      <c r="O85" s="12">
        <f t="shared" si="25"/>
        <v>8.5878591746839028</v>
      </c>
      <c r="P85" s="12">
        <f t="shared" si="26"/>
        <v>0.11644345577392487</v>
      </c>
      <c r="Q85" s="11">
        <f t="shared" ca="1" si="18"/>
        <v>2132.9679441671024</v>
      </c>
      <c r="R85" s="10">
        <f t="shared" ca="1" si="27"/>
        <v>0.36119668331818428</v>
      </c>
      <c r="U85" s="9">
        <f t="shared" ca="1" si="19"/>
        <v>893.85682914084714</v>
      </c>
    </row>
    <row r="86" spans="2:21" x14ac:dyDescent="0.3">
      <c r="B86" s="104">
        <v>80</v>
      </c>
      <c r="C86" s="104" t="str">
        <f>'14.1.ТС УЧ'!C85</f>
        <v>Котельная №1 с. Дивеево</v>
      </c>
      <c r="D86" s="104" t="str">
        <f>'14.1.ТС УЧ'!D85</f>
        <v>ТК1</v>
      </c>
      <c r="E86" s="104" t="str">
        <f>'14.1.ТС УЧ'!E85</f>
        <v>ТК2</v>
      </c>
      <c r="F86" s="104">
        <f>IF('14.1.ТС УЧ'!G85="Подземная канальная или подвальная",2,IF('14.1.ТС УЧ'!G85="Подземная бесканальная",2,IF('14.1.ТС УЧ'!G85="Надземная",1,0)))</f>
        <v>2</v>
      </c>
      <c r="G86" s="104">
        <f t="shared" si="20"/>
        <v>0.05</v>
      </c>
      <c r="H86" s="14">
        <f ca="1">IF(C86=0,0,YEAR(TODAY())-'14.1.ТС УЧ'!F85)</f>
        <v>16</v>
      </c>
      <c r="I86" s="104">
        <f>IF(C86=0,0,'14.1.ТС УЧ'!I85/1000)</f>
        <v>0.112</v>
      </c>
      <c r="J86" s="104">
        <f t="shared" si="21"/>
        <v>1</v>
      </c>
      <c r="K86" s="14">
        <f>IF(C86=0,0,'14.1.ТС УЧ'!H85/1000)</f>
        <v>0.15</v>
      </c>
      <c r="L86" s="14">
        <f t="shared" ca="1" si="22"/>
        <v>1</v>
      </c>
      <c r="M86" s="13">
        <f t="shared" ca="1" si="23"/>
        <v>0.05</v>
      </c>
      <c r="N86" s="13">
        <f t="shared" ca="1" si="24"/>
        <v>5.6000000000000008E-3</v>
      </c>
      <c r="O86" s="12">
        <f t="shared" si="25"/>
        <v>8.5878591746839028</v>
      </c>
      <c r="P86" s="12">
        <f t="shared" si="26"/>
        <v>0.11644345577392487</v>
      </c>
      <c r="Q86" s="11">
        <f t="shared" ca="1" si="18"/>
        <v>2132.9679441671024</v>
      </c>
      <c r="R86" s="10">
        <f t="shared" ca="1" si="27"/>
        <v>0.99441565077159788</v>
      </c>
      <c r="U86" s="9">
        <f t="shared" ca="1" si="19"/>
        <v>893.90492115222537</v>
      </c>
    </row>
    <row r="87" spans="2:21" x14ac:dyDescent="0.3">
      <c r="B87" s="104">
        <v>81</v>
      </c>
      <c r="C87" s="104" t="str">
        <f>'14.1.ТС УЧ'!C86</f>
        <v>Котельная №1 с. Дивеево</v>
      </c>
      <c r="D87" s="104" t="str">
        <f>'14.1.ТС УЧ'!D86</f>
        <v>ТК2</v>
      </c>
      <c r="E87" s="104" t="str">
        <f>'14.1.ТС УЧ'!E86</f>
        <v>ТК4</v>
      </c>
      <c r="F87" s="104">
        <f>IF('14.1.ТС УЧ'!G86="Подземная канальная или подвальная",2,IF('14.1.ТС УЧ'!G86="Подземная бесканальная",2,IF('14.1.ТС УЧ'!G86="Надземная",1,0)))</f>
        <v>2</v>
      </c>
      <c r="G87" s="104">
        <f t="shared" si="20"/>
        <v>0.05</v>
      </c>
      <c r="H87" s="14">
        <f ca="1">IF(C87=0,0,YEAR(TODAY())-'14.1.ТС УЧ'!F86)</f>
        <v>15</v>
      </c>
      <c r="I87" s="104">
        <f>IF(C87=0,0,'14.1.ТС УЧ'!I86/1000)</f>
        <v>2.9000000000000001E-2</v>
      </c>
      <c r="J87" s="104">
        <f t="shared" si="21"/>
        <v>1</v>
      </c>
      <c r="K87" s="14">
        <f>IF(C87=0,0,'14.1.ТС УЧ'!H86/1000)</f>
        <v>0.15</v>
      </c>
      <c r="L87" s="14">
        <f t="shared" ca="1" si="22"/>
        <v>1</v>
      </c>
      <c r="M87" s="13">
        <f t="shared" ca="1" si="23"/>
        <v>0.05</v>
      </c>
      <c r="N87" s="13">
        <f t="shared" ca="1" si="24"/>
        <v>1.4500000000000001E-3</v>
      </c>
      <c r="O87" s="12">
        <f t="shared" si="25"/>
        <v>8.5878591746839028</v>
      </c>
      <c r="P87" s="12">
        <f t="shared" si="26"/>
        <v>0.11644345577392487</v>
      </c>
      <c r="Q87" s="11">
        <f t="shared" ca="1" si="18"/>
        <v>2132.9679441671024</v>
      </c>
      <c r="R87" s="10">
        <f t="shared" ca="1" si="27"/>
        <v>0.99855105074207995</v>
      </c>
      <c r="U87" s="9">
        <f t="shared" ca="1" si="19"/>
        <v>893.91737354802865</v>
      </c>
    </row>
    <row r="88" spans="2:21" x14ac:dyDescent="0.3">
      <c r="B88" s="104">
        <v>82</v>
      </c>
      <c r="C88" s="104" t="str">
        <f>'14.1.ТС УЧ'!C87</f>
        <v>Котельная №1 с. Дивеево</v>
      </c>
      <c r="D88" s="104" t="str">
        <f>'14.1.ТС УЧ'!D87</f>
        <v>ТК4</v>
      </c>
      <c r="E88" s="104" t="str">
        <f>'14.1.ТС УЧ'!E87</f>
        <v>ТК5</v>
      </c>
      <c r="F88" s="104">
        <f>IF('14.1.ТС УЧ'!G87="Подземная канальная или подвальная",2,IF('14.1.ТС УЧ'!G87="Подземная бесканальная",2,IF('14.1.ТС УЧ'!G87="Надземная",1,0)))</f>
        <v>2</v>
      </c>
      <c r="G88" s="104">
        <f t="shared" si="20"/>
        <v>0.05</v>
      </c>
      <c r="H88" s="14">
        <f ca="1">IF(C88=0,0,YEAR(TODAY())-'14.1.ТС УЧ'!F87)</f>
        <v>15</v>
      </c>
      <c r="I88" s="104">
        <f>IF(C88=0,0,'14.1.ТС УЧ'!I87/1000)</f>
        <v>2.5999999999999999E-2</v>
      </c>
      <c r="J88" s="104">
        <f t="shared" si="21"/>
        <v>1</v>
      </c>
      <c r="K88" s="14">
        <f>IF(C88=0,0,'14.1.ТС УЧ'!H87/1000)</f>
        <v>0.15</v>
      </c>
      <c r="L88" s="14">
        <f t="shared" ca="1" si="22"/>
        <v>1</v>
      </c>
      <c r="M88" s="13">
        <f t="shared" ca="1" si="23"/>
        <v>0.05</v>
      </c>
      <c r="N88" s="13">
        <f t="shared" ca="1" si="24"/>
        <v>1.2999999999999999E-3</v>
      </c>
      <c r="O88" s="12">
        <f t="shared" si="25"/>
        <v>8.5878591746839028</v>
      </c>
      <c r="P88" s="12">
        <f t="shared" si="26"/>
        <v>0.11644345577392487</v>
      </c>
      <c r="Q88" s="11">
        <f t="shared" ca="1" si="18"/>
        <v>2132.9679441671024</v>
      </c>
      <c r="R88" s="10">
        <f t="shared" ca="1" si="27"/>
        <v>0.99870084463395226</v>
      </c>
      <c r="U88" s="9">
        <f t="shared" ca="1" si="19"/>
        <v>893.92853776495576</v>
      </c>
    </row>
    <row r="89" spans="2:21" x14ac:dyDescent="0.3">
      <c r="B89" s="104">
        <v>83</v>
      </c>
      <c r="C89" s="104" t="str">
        <f>'14.1.ТС УЧ'!C88</f>
        <v>Котельная №1 с. Дивеево</v>
      </c>
      <c r="D89" s="104" t="str">
        <f>'14.1.ТС УЧ'!D88</f>
        <v>ТК5</v>
      </c>
      <c r="E89" s="104" t="str">
        <f>'14.1.ТС УЧ'!E88</f>
        <v>ТК6</v>
      </c>
      <c r="F89" s="104">
        <f>IF('14.1.ТС УЧ'!G88="Подземная канальная или подвальная",2,IF('14.1.ТС УЧ'!G88="Подземная бесканальная",2,IF('14.1.ТС УЧ'!G88="Надземная",1,0)))</f>
        <v>2</v>
      </c>
      <c r="G89" s="104">
        <f t="shared" si="20"/>
        <v>0.05</v>
      </c>
      <c r="H89" s="14">
        <f ca="1">IF(C89=0,0,YEAR(TODAY())-'14.1.ТС УЧ'!F88)</f>
        <v>9</v>
      </c>
      <c r="I89" s="104">
        <f>IF(C89=0,0,'14.1.ТС УЧ'!I88/1000)</f>
        <v>4.1500000000000002E-2</v>
      </c>
      <c r="J89" s="104">
        <f t="shared" si="21"/>
        <v>1</v>
      </c>
      <c r="K89" s="14">
        <f>IF(C89=0,0,'14.1.ТС УЧ'!H88/1000)</f>
        <v>0.15</v>
      </c>
      <c r="L89" s="14">
        <f t="shared" ca="1" si="22"/>
        <v>1</v>
      </c>
      <c r="M89" s="13">
        <f t="shared" ca="1" si="23"/>
        <v>0.05</v>
      </c>
      <c r="N89" s="13">
        <f t="shared" ca="1" si="24"/>
        <v>2.075E-3</v>
      </c>
      <c r="O89" s="12">
        <f t="shared" si="25"/>
        <v>8.5878591746839028</v>
      </c>
      <c r="P89" s="12">
        <f t="shared" si="26"/>
        <v>0.11644345577392487</v>
      </c>
      <c r="Q89" s="11">
        <f t="shared" ca="1" si="18"/>
        <v>2132.9679441671024</v>
      </c>
      <c r="R89" s="10">
        <f t="shared" ca="1" si="27"/>
        <v>0.99792715132424348</v>
      </c>
      <c r="U89" s="9">
        <f t="shared" ca="1" si="19"/>
        <v>893.94635757274318</v>
      </c>
    </row>
    <row r="90" spans="2:21" ht="27.6" x14ac:dyDescent="0.3">
      <c r="B90" s="104">
        <v>84</v>
      </c>
      <c r="C90" s="104" t="str">
        <f>'14.1.ТС УЧ'!C89</f>
        <v>Котельная №1 с. Дивеево</v>
      </c>
      <c r="D90" s="104" t="str">
        <f>'14.1.ТС УЧ'!D89</f>
        <v>Котельная №1 с. Дивеево</v>
      </c>
      <c r="E90" s="104" t="str">
        <f>'14.1.ТС УЧ'!E89</f>
        <v>ТК9</v>
      </c>
      <c r="F90" s="104">
        <f>IF('14.1.ТС УЧ'!G89="Подземная канальная или подвальная",2,IF('14.1.ТС УЧ'!G89="Подземная бесканальная",2,IF('14.1.ТС УЧ'!G89="Надземная",1,0)))</f>
        <v>2</v>
      </c>
      <c r="G90" s="104">
        <f t="shared" si="20"/>
        <v>0.05</v>
      </c>
      <c r="H90" s="14">
        <f ca="1">IF(C90=0,0,YEAR(TODAY())-'14.1.ТС УЧ'!F89)</f>
        <v>5</v>
      </c>
      <c r="I90" s="104">
        <f>IF(C90=0,0,'14.1.ТС УЧ'!I89/1000)</f>
        <v>0.13300000000000001</v>
      </c>
      <c r="J90" s="104">
        <f t="shared" si="21"/>
        <v>1</v>
      </c>
      <c r="K90" s="14">
        <f>IF(C90=0,0,'14.1.ТС УЧ'!H89/1000)</f>
        <v>0.15</v>
      </c>
      <c r="L90" s="14">
        <f t="shared" ca="1" si="22"/>
        <v>1</v>
      </c>
      <c r="M90" s="13">
        <f t="shared" ca="1" si="23"/>
        <v>0.05</v>
      </c>
      <c r="N90" s="13">
        <f t="shared" ca="1" si="24"/>
        <v>6.6500000000000005E-3</v>
      </c>
      <c r="O90" s="12">
        <f t="shared" si="25"/>
        <v>8.5878591746839028</v>
      </c>
      <c r="P90" s="12">
        <f t="shared" si="26"/>
        <v>0.11644345577392487</v>
      </c>
      <c r="Q90" s="11">
        <f t="shared" ca="1" si="18"/>
        <v>2132.9679441671024</v>
      </c>
      <c r="R90" s="10">
        <f t="shared" ca="1" si="27"/>
        <v>0.99337206231810549</v>
      </c>
      <c r="U90" s="9">
        <f t="shared" ca="1" si="19"/>
        <v>894.0034668362548</v>
      </c>
    </row>
    <row r="91" spans="2:21" x14ac:dyDescent="0.3">
      <c r="B91" s="104">
        <v>85</v>
      </c>
      <c r="C91" s="104" t="str">
        <f>'14.1.ТС УЧ'!C90</f>
        <v>Котельная №1 с. Дивеево</v>
      </c>
      <c r="D91" s="104" t="str">
        <f>'14.1.ТС УЧ'!D90</f>
        <v>ТК9</v>
      </c>
      <c r="E91" s="104" t="str">
        <f>'14.1.ТС УЧ'!E90</f>
        <v>ТК10</v>
      </c>
      <c r="F91" s="104">
        <f>IF('14.1.ТС УЧ'!G90="Подземная канальная или подвальная",2,IF('14.1.ТС УЧ'!G90="Подземная бесканальная",2,IF('14.1.ТС УЧ'!G90="Надземная",1,0)))</f>
        <v>2</v>
      </c>
      <c r="G91" s="104">
        <f t="shared" si="20"/>
        <v>0.05</v>
      </c>
      <c r="H91" s="14">
        <f ca="1">IF(C91=0,0,YEAR(TODAY())-'14.1.ТС УЧ'!F90)</f>
        <v>5</v>
      </c>
      <c r="I91" s="104">
        <f>IF(C91=0,0,'14.1.ТС УЧ'!I90/1000)</f>
        <v>1.4500000000000001E-2</v>
      </c>
      <c r="J91" s="104">
        <f t="shared" si="21"/>
        <v>1</v>
      </c>
      <c r="K91" s="14">
        <f>IF(C91=0,0,'14.1.ТС УЧ'!H90/1000)</f>
        <v>0.15</v>
      </c>
      <c r="L91" s="14">
        <f t="shared" ca="1" si="22"/>
        <v>1</v>
      </c>
      <c r="M91" s="13">
        <f t="shared" ca="1" si="23"/>
        <v>0.05</v>
      </c>
      <c r="N91" s="13">
        <f t="shared" ca="1" si="24"/>
        <v>7.2500000000000006E-4</v>
      </c>
      <c r="O91" s="12">
        <f t="shared" si="25"/>
        <v>8.5878591746839028</v>
      </c>
      <c r="P91" s="12">
        <f t="shared" si="26"/>
        <v>0.11644345577392487</v>
      </c>
      <c r="Q91" s="11">
        <f t="shared" ca="1" si="18"/>
        <v>2132.9679441671024</v>
      </c>
      <c r="R91" s="10">
        <f t="shared" ca="1" si="27"/>
        <v>0.99927526274899847</v>
      </c>
      <c r="U91" s="9">
        <f t="shared" ca="1" si="19"/>
        <v>894.0096930341565</v>
      </c>
    </row>
    <row r="92" spans="2:21" x14ac:dyDescent="0.3">
      <c r="B92" s="104">
        <v>86</v>
      </c>
      <c r="C92" s="104" t="str">
        <f>'14.1.ТС УЧ'!C91</f>
        <v>Котельная №1 с. Дивеево</v>
      </c>
      <c r="D92" s="104" t="str">
        <f>'14.1.ТС УЧ'!D91</f>
        <v>Т11</v>
      </c>
      <c r="E92" s="104" t="str">
        <f>'14.1.ТС УЧ'!E91</f>
        <v>Т12</v>
      </c>
      <c r="F92" s="104">
        <f>IF('14.1.ТС УЧ'!G91="Подземная канальная или подвальная",2,IF('14.1.ТС УЧ'!G91="Подземная бесканальная",2,IF('14.1.ТС УЧ'!G91="Надземная",1,0)))</f>
        <v>2</v>
      </c>
      <c r="G92" s="104">
        <f t="shared" si="20"/>
        <v>0.05</v>
      </c>
      <c r="H92" s="14">
        <f ca="1">IF(C92=0,0,YEAR(TODAY())-'14.1.ТС УЧ'!F91)</f>
        <v>49</v>
      </c>
      <c r="I92" s="104">
        <f>IF(C92=0,0,'14.1.ТС УЧ'!I91/1000)</f>
        <v>5.1999999999999998E-2</v>
      </c>
      <c r="J92" s="104">
        <f t="shared" si="21"/>
        <v>1</v>
      </c>
      <c r="K92" s="14">
        <f>IF(C92=0,0,'14.1.ТС УЧ'!H91/1000)</f>
        <v>0.125</v>
      </c>
      <c r="L92" s="14">
        <f t="shared" ca="1" si="22"/>
        <v>5.7941733596116958</v>
      </c>
      <c r="M92" s="13">
        <f t="shared" ca="1" si="23"/>
        <v>101.83326398785186</v>
      </c>
      <c r="N92" s="13">
        <f t="shared" ca="1" si="24"/>
        <v>5.2953297273682969</v>
      </c>
      <c r="O92" s="12">
        <f t="shared" si="25"/>
        <v>7.4721243791773011</v>
      </c>
      <c r="P92" s="12">
        <f t="shared" si="26"/>
        <v>0.13383074869400158</v>
      </c>
      <c r="Q92" s="11">
        <f t="shared" ca="1" si="18"/>
        <v>2132.9679441671024</v>
      </c>
      <c r="R92" s="10">
        <f t="shared" ca="1" si="27"/>
        <v>5.0149605331080045E-3</v>
      </c>
      <c r="U92" s="9">
        <f t="shared" ca="1" si="19"/>
        <v>933.5770553858074</v>
      </c>
    </row>
    <row r="93" spans="2:21" x14ac:dyDescent="0.3">
      <c r="B93" s="104">
        <v>87</v>
      </c>
      <c r="C93" s="104" t="str">
        <f>'14.1.ТС УЧ'!C92</f>
        <v>Котельная №1 с. Дивеево</v>
      </c>
      <c r="D93" s="104" t="str">
        <f>'14.1.ТС УЧ'!D92</f>
        <v>Т12</v>
      </c>
      <c r="E93" s="104" t="str">
        <f>'14.1.ТС УЧ'!E92</f>
        <v>Т13</v>
      </c>
      <c r="F93" s="104">
        <f>IF('14.1.ТС УЧ'!G92="Подземная канальная или подвальная",2,IF('14.1.ТС УЧ'!G92="Подземная бесканальная",2,IF('14.1.ТС УЧ'!G92="Надземная",1,0)))</f>
        <v>2</v>
      </c>
      <c r="G93" s="104">
        <f t="shared" si="20"/>
        <v>0.05</v>
      </c>
      <c r="H93" s="14">
        <f ca="1">IF(C93=0,0,YEAR(TODAY())-'14.1.ТС УЧ'!F92)</f>
        <v>49</v>
      </c>
      <c r="I93" s="104">
        <f>IF(C93=0,0,'14.1.ТС УЧ'!I92/1000)</f>
        <v>4.5999999999999999E-2</v>
      </c>
      <c r="J93" s="104">
        <f t="shared" si="21"/>
        <v>1</v>
      </c>
      <c r="K93" s="14">
        <f>IF(C93=0,0,'14.1.ТС УЧ'!H92/1000)</f>
        <v>0.125</v>
      </c>
      <c r="L93" s="14">
        <f t="shared" ca="1" si="22"/>
        <v>5.7941733596116958</v>
      </c>
      <c r="M93" s="13">
        <f t="shared" ca="1" si="23"/>
        <v>101.83326398785186</v>
      </c>
      <c r="N93" s="13">
        <f t="shared" ca="1" si="24"/>
        <v>4.6843301434411861</v>
      </c>
      <c r="O93" s="12">
        <f t="shared" si="25"/>
        <v>7.4721243791773011</v>
      </c>
      <c r="P93" s="12">
        <f t="shared" si="26"/>
        <v>0.13383074869400158</v>
      </c>
      <c r="Q93" s="11">
        <f t="shared" ca="1" si="18"/>
        <v>2132.9679441671024</v>
      </c>
      <c r="R93" s="10">
        <f t="shared" ca="1" si="27"/>
        <v>9.2389212919300589E-3</v>
      </c>
      <c r="U93" s="9">
        <f t="shared" ca="1" si="19"/>
        <v>968.57895285072937</v>
      </c>
    </row>
    <row r="94" spans="2:21" x14ac:dyDescent="0.3">
      <c r="B94" s="104">
        <v>88</v>
      </c>
      <c r="C94" s="104" t="str">
        <f>'14.1.ТС УЧ'!C93</f>
        <v>Котельная №1 с. Дивеево</v>
      </c>
      <c r="D94" s="104" t="str">
        <f>'14.1.ТС УЧ'!D93</f>
        <v>Т6</v>
      </c>
      <c r="E94" s="104" t="str">
        <f>'14.1.ТС УЧ'!E93</f>
        <v>Т41</v>
      </c>
      <c r="F94" s="104">
        <f>IF('14.1.ТС УЧ'!G93="Подземная канальная или подвальная",2,IF('14.1.ТС УЧ'!G93="Подземная бесканальная",2,IF('14.1.ТС УЧ'!G93="Надземная",1,0)))</f>
        <v>2</v>
      </c>
      <c r="G94" s="104">
        <f t="shared" si="20"/>
        <v>0.05</v>
      </c>
      <c r="H94" s="14">
        <f ca="1">IF(C94=0,0,YEAR(TODAY())-'14.1.ТС УЧ'!F93)</f>
        <v>49</v>
      </c>
      <c r="I94" s="104">
        <f>IF(C94=0,0,'14.1.ТС УЧ'!I93/1000)</f>
        <v>2.5999999999999999E-2</v>
      </c>
      <c r="J94" s="104">
        <f t="shared" si="21"/>
        <v>1</v>
      </c>
      <c r="K94" s="14">
        <f>IF(C94=0,0,'14.1.ТС УЧ'!H93/1000)</f>
        <v>0.125</v>
      </c>
      <c r="L94" s="14">
        <f t="shared" ca="1" si="22"/>
        <v>5.7941733596116958</v>
      </c>
      <c r="M94" s="13">
        <f t="shared" ca="1" si="23"/>
        <v>101.83326398785186</v>
      </c>
      <c r="N94" s="13">
        <f t="shared" ca="1" si="24"/>
        <v>2.6476648636841484</v>
      </c>
      <c r="O94" s="12">
        <f t="shared" si="25"/>
        <v>7.4721243791773011</v>
      </c>
      <c r="P94" s="12">
        <f t="shared" si="26"/>
        <v>0.13383074869400158</v>
      </c>
      <c r="Q94" s="11">
        <f t="shared" ca="1" si="18"/>
        <v>2132.9679441671024</v>
      </c>
      <c r="R94" s="10">
        <f t="shared" ca="1" si="27"/>
        <v>7.0816386049473073E-2</v>
      </c>
      <c r="U94" s="9">
        <f t="shared" ca="1" si="19"/>
        <v>988.36263402655482</v>
      </c>
    </row>
    <row r="95" spans="2:21" x14ac:dyDescent="0.3">
      <c r="B95" s="104">
        <v>89</v>
      </c>
      <c r="C95" s="104" t="str">
        <f>'14.1.ТС УЧ'!C94</f>
        <v>Котельная №1 с. Дивеево</v>
      </c>
      <c r="D95" s="104" t="str">
        <f>'14.1.ТС УЧ'!D94</f>
        <v>Т51</v>
      </c>
      <c r="E95" s="104" t="str">
        <f>'14.1.ТС УЧ'!E94</f>
        <v>Т52</v>
      </c>
      <c r="F95" s="104">
        <f>IF('14.1.ТС УЧ'!G94="Подземная канальная или подвальная",2,IF('14.1.ТС УЧ'!G94="Подземная бесканальная",2,IF('14.1.ТС УЧ'!G94="Надземная",1,0)))</f>
        <v>2</v>
      </c>
      <c r="G95" s="104">
        <f t="shared" si="20"/>
        <v>0.05</v>
      </c>
      <c r="H95" s="14">
        <f ca="1">IF(C95=0,0,YEAR(TODAY())-'14.1.ТС УЧ'!F94)</f>
        <v>49</v>
      </c>
      <c r="I95" s="104">
        <f>IF(C95=0,0,'14.1.ТС УЧ'!I94/1000)</f>
        <v>3.1E-2</v>
      </c>
      <c r="J95" s="104">
        <f t="shared" si="21"/>
        <v>1</v>
      </c>
      <c r="K95" s="14">
        <f>IF(C95=0,0,'14.1.ТС УЧ'!H94/1000)</f>
        <v>0.125</v>
      </c>
      <c r="L95" s="14">
        <f t="shared" ca="1" si="22"/>
        <v>5.7941733596116958</v>
      </c>
      <c r="M95" s="13">
        <f t="shared" ca="1" si="23"/>
        <v>101.83326398785186</v>
      </c>
      <c r="N95" s="13">
        <f t="shared" ca="1" si="24"/>
        <v>3.156831183623408</v>
      </c>
      <c r="O95" s="12">
        <f t="shared" si="25"/>
        <v>7.4721243791773011</v>
      </c>
      <c r="P95" s="12">
        <f t="shared" si="26"/>
        <v>0.13383074869400158</v>
      </c>
      <c r="Q95" s="11">
        <f t="shared" ca="1" si="18"/>
        <v>2132.9679441671024</v>
      </c>
      <c r="R95" s="10">
        <f t="shared" ca="1" si="27"/>
        <v>4.256039369566738E-2</v>
      </c>
      <c r="U95" s="9">
        <f t="shared" ca="1" si="19"/>
        <v>1011.9508692746545</v>
      </c>
    </row>
    <row r="96" spans="2:21" x14ac:dyDescent="0.3">
      <c r="B96" s="104">
        <v>90</v>
      </c>
      <c r="C96" s="104" t="str">
        <f>'14.1.ТС УЧ'!C95</f>
        <v>Котельная №1 с. Дивеево</v>
      </c>
      <c r="D96" s="104" t="str">
        <f>'14.1.ТС УЧ'!D95</f>
        <v>Т51</v>
      </c>
      <c r="E96" s="104" t="str">
        <f>'14.1.ТС УЧ'!E95</f>
        <v>Т4</v>
      </c>
      <c r="F96" s="104">
        <f>IF('14.1.ТС УЧ'!G95="Подземная канальная или подвальная",2,IF('14.1.ТС УЧ'!G95="Подземная бесканальная",2,IF('14.1.ТС УЧ'!G95="Надземная",1,0)))</f>
        <v>2</v>
      </c>
      <c r="G96" s="104">
        <f t="shared" si="20"/>
        <v>0.05</v>
      </c>
      <c r="H96" s="14">
        <f ca="1">IF(C96=0,0,YEAR(TODAY())-'14.1.ТС УЧ'!F95)</f>
        <v>49</v>
      </c>
      <c r="I96" s="104">
        <f>IF(C96=0,0,'14.1.ТС УЧ'!I95/1000)</f>
        <v>4.0000000000000001E-3</v>
      </c>
      <c r="J96" s="104">
        <f t="shared" si="21"/>
        <v>1</v>
      </c>
      <c r="K96" s="14">
        <f>IF(C96=0,0,'14.1.ТС УЧ'!H95/1000)</f>
        <v>0.125</v>
      </c>
      <c r="L96" s="14">
        <f t="shared" ca="1" si="22"/>
        <v>5.7941733596116958</v>
      </c>
      <c r="M96" s="13">
        <f t="shared" ca="1" si="23"/>
        <v>101.83326398785186</v>
      </c>
      <c r="N96" s="13">
        <f t="shared" ca="1" si="24"/>
        <v>0.40733305595140745</v>
      </c>
      <c r="O96" s="12">
        <f t="shared" si="25"/>
        <v>7.4721243791773011</v>
      </c>
      <c r="P96" s="12">
        <f t="shared" si="26"/>
        <v>0.13383074869400158</v>
      </c>
      <c r="Q96" s="11">
        <f t="shared" ca="1" si="18"/>
        <v>2132.9679441671024</v>
      </c>
      <c r="R96" s="10">
        <f t="shared" ca="1" si="27"/>
        <v>0.6654225304570357</v>
      </c>
      <c r="U96" s="9">
        <f t="shared" ca="1" si="19"/>
        <v>1014.9945125324738</v>
      </c>
    </row>
    <row r="97" spans="2:21" x14ac:dyDescent="0.3">
      <c r="B97" s="104">
        <v>91</v>
      </c>
      <c r="C97" s="104" t="str">
        <f>'14.1.ТС УЧ'!C96</f>
        <v>Котельная №1 с. Дивеево</v>
      </c>
      <c r="D97" s="104" t="str">
        <f>'14.1.ТС УЧ'!D96</f>
        <v>ТК10</v>
      </c>
      <c r="E97" s="104" t="str">
        <f>'14.1.ТС УЧ'!E96</f>
        <v>ул. Южная, 15</v>
      </c>
      <c r="F97" s="104">
        <f>IF('14.1.ТС УЧ'!G96="Подземная канальная или подвальная",2,IF('14.1.ТС УЧ'!G96="Подземная бесканальная",2,IF('14.1.ТС УЧ'!G96="Надземная",1,0)))</f>
        <v>2</v>
      </c>
      <c r="G97" s="104">
        <f t="shared" si="20"/>
        <v>0.05</v>
      </c>
      <c r="H97" s="14">
        <f ca="1">IF(C97=0,0,YEAR(TODAY())-'14.1.ТС УЧ'!F96)</f>
        <v>5</v>
      </c>
      <c r="I97" s="104">
        <f>IF(C97=0,0,'14.1.ТС УЧ'!I96/1000)</f>
        <v>5.0999999999999997E-2</v>
      </c>
      <c r="J97" s="104">
        <f t="shared" si="21"/>
        <v>1</v>
      </c>
      <c r="K97" s="14">
        <f>IF(C97=0,0,'14.1.ТС УЧ'!H96/1000)</f>
        <v>0.125</v>
      </c>
      <c r="L97" s="14">
        <f t="shared" ca="1" si="22"/>
        <v>1</v>
      </c>
      <c r="M97" s="13">
        <f t="shared" ca="1" si="23"/>
        <v>0.05</v>
      </c>
      <c r="N97" s="13">
        <f t="shared" ca="1" si="24"/>
        <v>2.5500000000000002E-3</v>
      </c>
      <c r="O97" s="12">
        <f t="shared" si="25"/>
        <v>7.4721243791773011</v>
      </c>
      <c r="P97" s="12">
        <f t="shared" si="26"/>
        <v>0.13383074869400158</v>
      </c>
      <c r="Q97" s="11">
        <f t="shared" ca="1" si="18"/>
        <v>2132.9679441671024</v>
      </c>
      <c r="R97" s="10">
        <f t="shared" ca="1" si="27"/>
        <v>0.99745324848819839</v>
      </c>
      <c r="U97" s="9">
        <f t="shared" ca="1" si="19"/>
        <v>1015.0135664496407</v>
      </c>
    </row>
    <row r="98" spans="2:21" x14ac:dyDescent="0.3">
      <c r="B98" s="104">
        <v>92</v>
      </c>
      <c r="C98" s="104" t="str">
        <f>'14.1.ТС УЧ'!C97</f>
        <v>Котельная №1 с. Дивеево</v>
      </c>
      <c r="D98" s="104" t="str">
        <f>'14.1.ТС УЧ'!D97</f>
        <v>ТК9</v>
      </c>
      <c r="E98" s="104" t="str">
        <f>'14.1.ТС УЧ'!E97</f>
        <v>ТК11</v>
      </c>
      <c r="F98" s="104">
        <f>IF('14.1.ТС УЧ'!G97="Подземная канальная или подвальная",2,IF('14.1.ТС УЧ'!G97="Подземная бесканальная",2,IF('14.1.ТС УЧ'!G97="Надземная",1,0)))</f>
        <v>2</v>
      </c>
      <c r="G98" s="104">
        <f t="shared" si="20"/>
        <v>0.05</v>
      </c>
      <c r="H98" s="14">
        <f ca="1">IF(C98=0,0,YEAR(TODAY())-'14.1.ТС УЧ'!F97)</f>
        <v>5</v>
      </c>
      <c r="I98" s="104">
        <f>IF(C98=0,0,'14.1.ТС УЧ'!I97/1000)</f>
        <v>9.1999999999999998E-2</v>
      </c>
      <c r="J98" s="104">
        <f t="shared" si="21"/>
        <v>1</v>
      </c>
      <c r="K98" s="14">
        <f>IF(C98=0,0,'14.1.ТС УЧ'!H97/1000)</f>
        <v>0.125</v>
      </c>
      <c r="L98" s="14">
        <f t="shared" ca="1" si="22"/>
        <v>1</v>
      </c>
      <c r="M98" s="13">
        <f t="shared" ca="1" si="23"/>
        <v>0.05</v>
      </c>
      <c r="N98" s="13">
        <f t="shared" ca="1" si="24"/>
        <v>4.5999999999999999E-3</v>
      </c>
      <c r="O98" s="12">
        <f t="shared" si="25"/>
        <v>7.4721243791773011</v>
      </c>
      <c r="P98" s="12">
        <f t="shared" si="26"/>
        <v>0.13383074869400158</v>
      </c>
      <c r="Q98" s="11">
        <f t="shared" ca="1" si="18"/>
        <v>2132.9679441671024</v>
      </c>
      <c r="R98" s="10">
        <f t="shared" ca="1" si="27"/>
        <v>0.99541056379597226</v>
      </c>
      <c r="U98" s="9">
        <f t="shared" ca="1" si="19"/>
        <v>1015.047938221785</v>
      </c>
    </row>
    <row r="99" spans="2:21" x14ac:dyDescent="0.3">
      <c r="B99" s="104">
        <v>93</v>
      </c>
      <c r="C99" s="104" t="str">
        <f>'14.1.ТС УЧ'!C98</f>
        <v>Котельная №1 с. Дивеево</v>
      </c>
      <c r="D99" s="104" t="str">
        <f>'14.1.ТС УЧ'!D98</f>
        <v>Т7</v>
      </c>
      <c r="E99" s="104" t="str">
        <f>'14.1.ТС УЧ'!E98</f>
        <v>Т35.1</v>
      </c>
      <c r="F99" s="104">
        <f>IF('14.1.ТС УЧ'!G98="Подземная канальная или подвальная",2,IF('14.1.ТС УЧ'!G98="Подземная бесканальная",2,IF('14.1.ТС УЧ'!G98="Надземная",1,0)))</f>
        <v>1</v>
      </c>
      <c r="G99" s="104">
        <f t="shared" si="20"/>
        <v>0.05</v>
      </c>
      <c r="H99" s="14">
        <f ca="1">IF(C99=0,0,YEAR(TODAY())-'14.1.ТС УЧ'!F98)</f>
        <v>49</v>
      </c>
      <c r="I99" s="104">
        <f>IF(C99=0,0,'14.1.ТС УЧ'!I98/1000)</f>
        <v>0.03</v>
      </c>
      <c r="J99" s="104">
        <f t="shared" si="21"/>
        <v>1</v>
      </c>
      <c r="K99" s="14">
        <f>IF(C99=0,0,'14.1.ТС УЧ'!H98/1000)</f>
        <v>0.1</v>
      </c>
      <c r="L99" s="14">
        <f t="shared" ca="1" si="22"/>
        <v>5.7941733596116958</v>
      </c>
      <c r="M99" s="13">
        <f t="shared" ca="1" si="23"/>
        <v>101.83326398785186</v>
      </c>
      <c r="N99" s="13">
        <f t="shared" ca="1" si="24"/>
        <v>3.0549979196355559</v>
      </c>
      <c r="O99" s="12">
        <f t="shared" si="25"/>
        <v>6.4003992435034274</v>
      </c>
      <c r="P99" s="12">
        <f t="shared" si="26"/>
        <v>0.15624025345216178</v>
      </c>
      <c r="Q99" s="11">
        <f t="shared" ca="1" si="18"/>
        <v>2132.9679441671024</v>
      </c>
      <c r="R99" s="10">
        <f t="shared" ca="1" si="27"/>
        <v>4.712281880286269E-2</v>
      </c>
      <c r="U99" s="9">
        <f t="shared" ca="1" si="19"/>
        <v>1034.6011445955251</v>
      </c>
    </row>
    <row r="100" spans="2:21" x14ac:dyDescent="0.3">
      <c r="B100" s="104">
        <v>94</v>
      </c>
      <c r="C100" s="104" t="str">
        <f>'14.1.ТС УЧ'!C99</f>
        <v>Котельная №1 с. Дивеево</v>
      </c>
      <c r="D100" s="104" t="str">
        <f>'14.1.ТС УЧ'!D99</f>
        <v>Т35.2</v>
      </c>
      <c r="E100" s="104" t="str">
        <f>'14.1.ТС УЧ'!E99</f>
        <v>Т35.3</v>
      </c>
      <c r="F100" s="104">
        <f>IF('14.1.ТС УЧ'!G99="Подземная канальная или подвальная",2,IF('14.1.ТС УЧ'!G99="Подземная бесканальная",2,IF('14.1.ТС УЧ'!G99="Надземная",1,0)))</f>
        <v>1</v>
      </c>
      <c r="G100" s="104">
        <f t="shared" si="20"/>
        <v>0.05</v>
      </c>
      <c r="H100" s="14">
        <f ca="1">IF(C100=0,0,YEAR(TODAY())-'14.1.ТС УЧ'!F99)</f>
        <v>49</v>
      </c>
      <c r="I100" s="104">
        <f>IF(C100=0,0,'14.1.ТС УЧ'!I99/1000)</f>
        <v>0.04</v>
      </c>
      <c r="J100" s="104">
        <f t="shared" si="21"/>
        <v>1</v>
      </c>
      <c r="K100" s="14">
        <f>IF(C100=0,0,'14.1.ТС УЧ'!H99/1000)</f>
        <v>0.1</v>
      </c>
      <c r="L100" s="14">
        <f t="shared" ca="1" si="22"/>
        <v>5.7941733596116958</v>
      </c>
      <c r="M100" s="13">
        <f t="shared" ca="1" si="23"/>
        <v>101.83326398785186</v>
      </c>
      <c r="N100" s="13">
        <f t="shared" ca="1" si="24"/>
        <v>4.0733305595140745</v>
      </c>
      <c r="O100" s="12">
        <f t="shared" si="25"/>
        <v>6.4003992435034274</v>
      </c>
      <c r="P100" s="12">
        <f t="shared" si="26"/>
        <v>0.15624025345216178</v>
      </c>
      <c r="Q100" s="11">
        <f t="shared" ca="1" si="18"/>
        <v>2132.9679441671024</v>
      </c>
      <c r="R100" s="10">
        <f t="shared" ca="1" si="27"/>
        <v>1.7020605860197775E-2</v>
      </c>
      <c r="U100" s="9">
        <f t="shared" ca="1" si="19"/>
        <v>1060.6720864271783</v>
      </c>
    </row>
    <row r="101" spans="2:21" x14ac:dyDescent="0.3">
      <c r="B101" s="104">
        <v>95</v>
      </c>
      <c r="C101" s="104" t="str">
        <f>'14.1.ТС УЧ'!C100</f>
        <v>Котельная №1 с. Дивеево</v>
      </c>
      <c r="D101" s="104" t="str">
        <f>'14.1.ТС УЧ'!D100</f>
        <v>Т35.1</v>
      </c>
      <c r="E101" s="104" t="str">
        <f>'14.1.ТС УЧ'!E100</f>
        <v>Т35.2</v>
      </c>
      <c r="F101" s="104">
        <f>IF('14.1.ТС УЧ'!G100="Подземная канальная или подвальная",2,IF('14.1.ТС УЧ'!G100="Подземная бесканальная",2,IF('14.1.ТС УЧ'!G100="Надземная",1,0)))</f>
        <v>2</v>
      </c>
      <c r="G101" s="104">
        <f t="shared" si="20"/>
        <v>0.05</v>
      </c>
      <c r="H101" s="14">
        <f ca="1">IF(C101=0,0,YEAR(TODAY())-'14.1.ТС УЧ'!F100)</f>
        <v>49</v>
      </c>
      <c r="I101" s="104">
        <f>IF(C101=0,0,'14.1.ТС УЧ'!I100/1000)</f>
        <v>0.03</v>
      </c>
      <c r="J101" s="104">
        <f t="shared" si="21"/>
        <v>1</v>
      </c>
      <c r="K101" s="14">
        <f>IF(C101=0,0,'14.1.ТС УЧ'!H100/1000)</f>
        <v>0.1</v>
      </c>
      <c r="L101" s="14">
        <f t="shared" ca="1" si="22"/>
        <v>5.7941733596116958</v>
      </c>
      <c r="M101" s="13">
        <f t="shared" ca="1" si="23"/>
        <v>101.83326398785186</v>
      </c>
      <c r="N101" s="13">
        <f t="shared" ca="1" si="24"/>
        <v>3.0549979196355559</v>
      </c>
      <c r="O101" s="12">
        <f t="shared" si="25"/>
        <v>6.4003992435034274</v>
      </c>
      <c r="P101" s="12">
        <f t="shared" si="26"/>
        <v>0.15624025345216178</v>
      </c>
      <c r="Q101" s="11">
        <f t="shared" ca="1" si="18"/>
        <v>2132.9679441671024</v>
      </c>
      <c r="R101" s="10">
        <f t="shared" ca="1" si="27"/>
        <v>4.712281880286269E-2</v>
      </c>
      <c r="U101" s="9">
        <f t="shared" ca="1" si="19"/>
        <v>1080.2252928009184</v>
      </c>
    </row>
    <row r="102" spans="2:21" x14ac:dyDescent="0.3">
      <c r="B102" s="104">
        <v>96</v>
      </c>
      <c r="C102" s="104" t="str">
        <f>'14.1.ТС УЧ'!C101</f>
        <v>Котельная №1 с. Дивеево</v>
      </c>
      <c r="D102" s="104" t="str">
        <f>'14.1.ТС УЧ'!D101</f>
        <v>Т35.3</v>
      </c>
      <c r="E102" s="104" t="str">
        <f>'14.1.ТС УЧ'!E101</f>
        <v>Т36</v>
      </c>
      <c r="F102" s="104">
        <f>IF('14.1.ТС УЧ'!G101="Подземная канальная или подвальная",2,IF('14.1.ТС УЧ'!G101="Подземная бесканальная",2,IF('14.1.ТС УЧ'!G101="Надземная",1,0)))</f>
        <v>2</v>
      </c>
      <c r="G102" s="104">
        <f t="shared" si="20"/>
        <v>0.05</v>
      </c>
      <c r="H102" s="14">
        <f ca="1">IF(C102=0,0,YEAR(TODAY())-'14.1.ТС УЧ'!F101)</f>
        <v>49</v>
      </c>
      <c r="I102" s="104">
        <f>IF(C102=0,0,'14.1.ТС УЧ'!I101/1000)</f>
        <v>0.01</v>
      </c>
      <c r="J102" s="104">
        <f t="shared" si="21"/>
        <v>1</v>
      </c>
      <c r="K102" s="14">
        <f>IF(C102=0,0,'14.1.ТС УЧ'!H101/1000)</f>
        <v>0.1</v>
      </c>
      <c r="L102" s="14">
        <f t="shared" ca="1" si="22"/>
        <v>5.7941733596116958</v>
      </c>
      <c r="M102" s="13">
        <f t="shared" ca="1" si="23"/>
        <v>101.83326398785186</v>
      </c>
      <c r="N102" s="13">
        <f t="shared" ca="1" si="24"/>
        <v>1.0183326398785186</v>
      </c>
      <c r="O102" s="12">
        <f t="shared" si="25"/>
        <v>6.4003992435034274</v>
      </c>
      <c r="P102" s="12">
        <f t="shared" si="26"/>
        <v>0.15624025345216178</v>
      </c>
      <c r="Q102" s="11">
        <f t="shared" ca="1" si="18"/>
        <v>2132.9679441671024</v>
      </c>
      <c r="R102" s="10">
        <f t="shared" ca="1" si="27"/>
        <v>0.36119668331818428</v>
      </c>
      <c r="U102" s="9">
        <f t="shared" ca="1" si="19"/>
        <v>1086.7430282588318</v>
      </c>
    </row>
    <row r="103" spans="2:21" x14ac:dyDescent="0.3">
      <c r="B103" s="104">
        <v>97</v>
      </c>
      <c r="C103" s="104" t="str">
        <f>'14.1.ТС УЧ'!C102</f>
        <v>Котельная №1 с. Дивеево</v>
      </c>
      <c r="D103" s="104" t="str">
        <f>'14.1.ТС УЧ'!D102</f>
        <v>Т36</v>
      </c>
      <c r="E103" s="104" t="str">
        <f>'14.1.ТС УЧ'!E102</f>
        <v xml:space="preserve">ул. Южная, 5А </v>
      </c>
      <c r="F103" s="104">
        <f>IF('14.1.ТС УЧ'!G102="Подземная канальная или подвальная",2,IF('14.1.ТС УЧ'!G102="Подземная бесканальная",2,IF('14.1.ТС УЧ'!G102="Надземная",1,0)))</f>
        <v>2</v>
      </c>
      <c r="G103" s="104">
        <f t="shared" si="20"/>
        <v>0.05</v>
      </c>
      <c r="H103" s="14">
        <f ca="1">IF(C103=0,0,YEAR(TODAY())-'14.1.ТС УЧ'!F102)</f>
        <v>36</v>
      </c>
      <c r="I103" s="104">
        <f>IF(C103=0,0,'14.1.ТС УЧ'!I102/1000)</f>
        <v>0.03</v>
      </c>
      <c r="J103" s="104">
        <f t="shared" si="21"/>
        <v>1</v>
      </c>
      <c r="K103" s="14">
        <f>IF(C103=0,0,'14.1.ТС УЧ'!H102/1000)</f>
        <v>0.1</v>
      </c>
      <c r="L103" s="14">
        <f t="shared" ca="1" si="22"/>
        <v>3.0248237322064733</v>
      </c>
      <c r="M103" s="13">
        <f t="shared" ca="1" si="23"/>
        <v>0.66893590951042936</v>
      </c>
      <c r="N103" s="13">
        <f t="shared" ca="1" si="24"/>
        <v>2.0068077285312881E-2</v>
      </c>
      <c r="O103" s="12">
        <f t="shared" si="25"/>
        <v>6.4003992435034274</v>
      </c>
      <c r="P103" s="12">
        <f t="shared" si="26"/>
        <v>0.15624025345216178</v>
      </c>
      <c r="Q103" s="11">
        <f t="shared" ca="1" si="18"/>
        <v>2132.9679441671024</v>
      </c>
      <c r="R103" s="10">
        <f t="shared" ca="1" si="27"/>
        <v>0.98013194631333134</v>
      </c>
      <c r="U103" s="9">
        <f t="shared" ca="1" si="19"/>
        <v>1086.8714719655072</v>
      </c>
    </row>
    <row r="104" spans="2:21" x14ac:dyDescent="0.3">
      <c r="B104" s="104">
        <v>98</v>
      </c>
      <c r="C104" s="104" t="str">
        <f>'14.1.ТС УЧ'!C103</f>
        <v>Котельная №1 с. Дивеево</v>
      </c>
      <c r="D104" s="104" t="str">
        <f>'14.1.ТС УЧ'!D103</f>
        <v>Т36</v>
      </c>
      <c r="E104" s="104" t="str">
        <f>'14.1.ТС УЧ'!E103</f>
        <v>Т36А</v>
      </c>
      <c r="F104" s="104">
        <f>IF('14.1.ТС УЧ'!G103="Подземная канальная или подвальная",2,IF('14.1.ТС УЧ'!G103="Подземная бесканальная",2,IF('14.1.ТС УЧ'!G103="Надземная",1,0)))</f>
        <v>2</v>
      </c>
      <c r="G104" s="104">
        <f t="shared" si="20"/>
        <v>0.05</v>
      </c>
      <c r="H104" s="14">
        <f ca="1">IF(C104=0,0,YEAR(TODAY())-'14.1.ТС УЧ'!F103)</f>
        <v>49</v>
      </c>
      <c r="I104" s="104">
        <f>IF(C104=0,0,'14.1.ТС УЧ'!I103/1000)</f>
        <v>3.2000000000000001E-2</v>
      </c>
      <c r="J104" s="104">
        <f t="shared" si="21"/>
        <v>1</v>
      </c>
      <c r="K104" s="14">
        <f>IF(C104=0,0,'14.1.ТС УЧ'!H103/1000)</f>
        <v>0.1</v>
      </c>
      <c r="L104" s="14">
        <f t="shared" ca="1" si="22"/>
        <v>5.7941733596116958</v>
      </c>
      <c r="M104" s="13">
        <f t="shared" ca="1" si="23"/>
        <v>101.83326398785186</v>
      </c>
      <c r="N104" s="13">
        <f t="shared" ca="1" si="24"/>
        <v>3.2586644476112596</v>
      </c>
      <c r="O104" s="12">
        <f t="shared" si="25"/>
        <v>6.4003992435034274</v>
      </c>
      <c r="P104" s="12">
        <f t="shared" si="26"/>
        <v>0.15624025345216178</v>
      </c>
      <c r="Q104" s="11">
        <f t="shared" ca="1" si="18"/>
        <v>2132.9679441671024</v>
      </c>
      <c r="R104" s="10">
        <f t="shared" ca="1" si="27"/>
        <v>3.8439701986167335E-2</v>
      </c>
      <c r="U104" s="9">
        <f t="shared" ca="1" si="19"/>
        <v>1107.7282254308298</v>
      </c>
    </row>
    <row r="105" spans="2:21" x14ac:dyDescent="0.3">
      <c r="B105" s="104">
        <v>99</v>
      </c>
      <c r="C105" s="104" t="str">
        <f>'14.1.ТС УЧ'!C104</f>
        <v>Котельная №1 с. Дивеево</v>
      </c>
      <c r="D105" s="104" t="str">
        <f>'14.1.ТС УЧ'!D104</f>
        <v>Т13</v>
      </c>
      <c r="E105" s="104" t="str">
        <f>'14.1.ТС УЧ'!E104</f>
        <v>Т14</v>
      </c>
      <c r="F105" s="104">
        <f>IF('14.1.ТС УЧ'!G104="Подземная канальная или подвальная",2,IF('14.1.ТС УЧ'!G104="Подземная бесканальная",2,IF('14.1.ТС УЧ'!G104="Надземная",1,0)))</f>
        <v>2</v>
      </c>
      <c r="G105" s="104">
        <f t="shared" si="20"/>
        <v>0.05</v>
      </c>
      <c r="H105" s="14">
        <f ca="1">IF(C105=0,0,YEAR(TODAY())-'14.1.ТС УЧ'!F104)</f>
        <v>49</v>
      </c>
      <c r="I105" s="104">
        <f>IF(C105=0,0,'14.1.ТС УЧ'!I104/1000)</f>
        <v>3.3000000000000002E-2</v>
      </c>
      <c r="J105" s="104">
        <f t="shared" si="21"/>
        <v>1</v>
      </c>
      <c r="K105" s="14">
        <f>IF(C105=0,0,'14.1.ТС УЧ'!H104/1000)</f>
        <v>0.1</v>
      </c>
      <c r="L105" s="14">
        <f t="shared" ca="1" si="22"/>
        <v>5.7941733596116958</v>
      </c>
      <c r="M105" s="13">
        <f t="shared" ca="1" si="23"/>
        <v>101.83326398785186</v>
      </c>
      <c r="N105" s="13">
        <f t="shared" ca="1" si="24"/>
        <v>3.3604977115991117</v>
      </c>
      <c r="O105" s="12">
        <f t="shared" si="25"/>
        <v>6.4003992435034274</v>
      </c>
      <c r="P105" s="12">
        <f t="shared" si="26"/>
        <v>0.15624025345216178</v>
      </c>
      <c r="Q105" s="11">
        <f t="shared" ca="1" si="18"/>
        <v>2132.9679441671024</v>
      </c>
      <c r="R105" s="10">
        <f t="shared" ca="1" si="27"/>
        <v>3.4717975105004163E-2</v>
      </c>
      <c r="U105" s="9">
        <f t="shared" ca="1" si="19"/>
        <v>1129.2367524419437</v>
      </c>
    </row>
    <row r="106" spans="2:21" x14ac:dyDescent="0.3">
      <c r="B106" s="104">
        <v>100</v>
      </c>
      <c r="C106" s="104" t="str">
        <f>'14.1.ТС УЧ'!C105</f>
        <v>Котельная №1 с. Дивеево</v>
      </c>
      <c r="D106" s="104" t="str">
        <f>'14.1.ТС УЧ'!D105</f>
        <v>Т63</v>
      </c>
      <c r="E106" s="104" t="str">
        <f>'14.1.ТС УЧ'!E105</f>
        <v>Т70</v>
      </c>
      <c r="F106" s="104">
        <f>IF('14.1.ТС УЧ'!G105="Подземная канальная или подвальная",2,IF('14.1.ТС УЧ'!G105="Подземная бесканальная",2,IF('14.1.ТС УЧ'!G105="Надземная",1,0)))</f>
        <v>2</v>
      </c>
      <c r="G106" s="104">
        <f t="shared" si="20"/>
        <v>0.05</v>
      </c>
      <c r="H106" s="14">
        <f ca="1">IF(C106=0,0,YEAR(TODAY())-'14.1.ТС УЧ'!F105)</f>
        <v>49</v>
      </c>
      <c r="I106" s="104">
        <f>IF(C106=0,0,'14.1.ТС УЧ'!I105/1000)</f>
        <v>0.222</v>
      </c>
      <c r="J106" s="104">
        <f t="shared" si="21"/>
        <v>1</v>
      </c>
      <c r="K106" s="14">
        <f>IF(C106=0,0,'14.1.ТС УЧ'!H105/1000)</f>
        <v>0.1</v>
      </c>
      <c r="L106" s="14">
        <f t="shared" ca="1" si="22"/>
        <v>5.7941733596116958</v>
      </c>
      <c r="M106" s="13">
        <f t="shared" ca="1" si="23"/>
        <v>101.83326398785186</v>
      </c>
      <c r="N106" s="13">
        <f t="shared" ca="1" si="24"/>
        <v>22.606984605303115</v>
      </c>
      <c r="O106" s="12">
        <f t="shared" si="25"/>
        <v>6.4003992435034274</v>
      </c>
      <c r="P106" s="12">
        <f t="shared" si="26"/>
        <v>0.15624025345216178</v>
      </c>
      <c r="Q106" s="11">
        <f t="shared" ca="1" si="18"/>
        <v>2132.9679441671024</v>
      </c>
      <c r="R106" s="10">
        <f t="shared" ca="1" si="27"/>
        <v>1.5202371229582166E-10</v>
      </c>
      <c r="U106" s="9">
        <f t="shared" ca="1" si="19"/>
        <v>1273.9304796076194</v>
      </c>
    </row>
    <row r="107" spans="2:21" x14ac:dyDescent="0.3">
      <c r="B107" s="104">
        <v>101</v>
      </c>
      <c r="C107" s="104" t="str">
        <f>'14.1.ТС УЧ'!C106</f>
        <v>Котельная №1 с. Дивеево</v>
      </c>
      <c r="D107" s="104" t="str">
        <f>'14.1.ТС УЧ'!D106</f>
        <v>Т70</v>
      </c>
      <c r="E107" s="104" t="str">
        <f>'14.1.ТС УЧ'!E106</f>
        <v>Т73</v>
      </c>
      <c r="F107" s="104">
        <f>IF('14.1.ТС УЧ'!G106="Подземная канальная или подвальная",2,IF('14.1.ТС УЧ'!G106="Подземная бесканальная",2,IF('14.1.ТС УЧ'!G106="Надземная",1,0)))</f>
        <v>2</v>
      </c>
      <c r="G107" s="104">
        <f t="shared" si="20"/>
        <v>0.05</v>
      </c>
      <c r="H107" s="14">
        <f ca="1">IF(C107=0,0,YEAR(TODAY())-'14.1.ТС УЧ'!F106)</f>
        <v>49</v>
      </c>
      <c r="I107" s="104">
        <f>IF(C107=0,0,'14.1.ТС УЧ'!I106/1000)</f>
        <v>5.0000000000000001E-3</v>
      </c>
      <c r="J107" s="104">
        <f t="shared" si="21"/>
        <v>1</v>
      </c>
      <c r="K107" s="14">
        <f>IF(C107=0,0,'14.1.ТС УЧ'!H106/1000)</f>
        <v>0.1</v>
      </c>
      <c r="L107" s="14">
        <f t="shared" ca="1" si="22"/>
        <v>5.7941733596116958</v>
      </c>
      <c r="M107" s="13">
        <f t="shared" ca="1" si="23"/>
        <v>101.83326398785186</v>
      </c>
      <c r="N107" s="13">
        <f t="shared" ca="1" si="24"/>
        <v>0.50916631993925932</v>
      </c>
      <c r="O107" s="12">
        <f t="shared" si="25"/>
        <v>6.4003992435034274</v>
      </c>
      <c r="P107" s="12">
        <f t="shared" si="26"/>
        <v>0.15624025345216178</v>
      </c>
      <c r="Q107" s="11">
        <f t="shared" ca="1" si="18"/>
        <v>2132.9679441671024</v>
      </c>
      <c r="R107" s="10">
        <f t="shared" ca="1" si="27"/>
        <v>0.6009964087398395</v>
      </c>
      <c r="U107" s="9">
        <f t="shared" ca="1" si="19"/>
        <v>1277.189347336576</v>
      </c>
    </row>
    <row r="108" spans="2:21" x14ac:dyDescent="0.3">
      <c r="B108" s="104">
        <v>102</v>
      </c>
      <c r="C108" s="104" t="str">
        <f>'14.1.ТС УЧ'!C107</f>
        <v>Котельная №1 с. Дивеево</v>
      </c>
      <c r="D108" s="104" t="str">
        <f>'14.1.ТС УЧ'!D107</f>
        <v>Т73</v>
      </c>
      <c r="E108" s="104" t="str">
        <f>'14.1.ТС УЧ'!E107</f>
        <v>Т74</v>
      </c>
      <c r="F108" s="104">
        <f>IF('14.1.ТС УЧ'!G107="Подземная канальная или подвальная",2,IF('14.1.ТС УЧ'!G107="Подземная бесканальная",2,IF('14.1.ТС УЧ'!G107="Надземная",1,0)))</f>
        <v>2</v>
      </c>
      <c r="G108" s="104">
        <f t="shared" si="20"/>
        <v>0.05</v>
      </c>
      <c r="H108" s="14">
        <f ca="1">IF(C108=0,0,YEAR(TODAY())-'14.1.ТС УЧ'!F107)</f>
        <v>49</v>
      </c>
      <c r="I108" s="104">
        <f>IF(C108=0,0,'14.1.ТС УЧ'!I107/1000)</f>
        <v>3.2000000000000001E-2</v>
      </c>
      <c r="J108" s="104">
        <f t="shared" si="21"/>
        <v>1</v>
      </c>
      <c r="K108" s="14">
        <f>IF(C108=0,0,'14.1.ТС УЧ'!H107/1000)</f>
        <v>0.1</v>
      </c>
      <c r="L108" s="14">
        <f t="shared" ca="1" si="22"/>
        <v>5.7941733596116958</v>
      </c>
      <c r="M108" s="13">
        <f t="shared" ca="1" si="23"/>
        <v>101.83326398785186</v>
      </c>
      <c r="N108" s="13">
        <f t="shared" ca="1" si="24"/>
        <v>3.2586644476112596</v>
      </c>
      <c r="O108" s="12">
        <f t="shared" si="25"/>
        <v>6.4003992435034274</v>
      </c>
      <c r="P108" s="12">
        <f t="shared" si="26"/>
        <v>0.15624025345216178</v>
      </c>
      <c r="Q108" s="11">
        <f t="shared" ca="1" si="18"/>
        <v>2132.9679441671024</v>
      </c>
      <c r="R108" s="10">
        <f t="shared" ca="1" si="27"/>
        <v>3.8439701986167335E-2</v>
      </c>
      <c r="U108" s="9">
        <f t="shared" ca="1" si="19"/>
        <v>1298.0461008018985</v>
      </c>
    </row>
    <row r="109" spans="2:21" x14ac:dyDescent="0.3">
      <c r="B109" s="104">
        <v>103</v>
      </c>
      <c r="C109" s="104" t="str">
        <f>'14.1.ТС УЧ'!C108</f>
        <v>Котельная №1 с. Дивеево</v>
      </c>
      <c r="D109" s="104" t="str">
        <f>'14.1.ТС УЧ'!D108</f>
        <v>Т74</v>
      </c>
      <c r="E109" s="104" t="str">
        <f>'14.1.ТС УЧ'!E108</f>
        <v>Т75</v>
      </c>
      <c r="F109" s="104">
        <f>IF('14.1.ТС УЧ'!G108="Подземная канальная или подвальная",2,IF('14.1.ТС УЧ'!G108="Подземная бесканальная",2,IF('14.1.ТС УЧ'!G108="Надземная",1,0)))</f>
        <v>2</v>
      </c>
      <c r="G109" s="104">
        <f t="shared" si="20"/>
        <v>0.05</v>
      </c>
      <c r="H109" s="14">
        <f ca="1">IF(C109=0,0,YEAR(TODAY())-'14.1.ТС УЧ'!F108)</f>
        <v>49</v>
      </c>
      <c r="I109" s="104">
        <f>IF(C109=0,0,'14.1.ТС УЧ'!I108/1000)</f>
        <v>3.6999999999999998E-2</v>
      </c>
      <c r="J109" s="104">
        <f t="shared" si="21"/>
        <v>1</v>
      </c>
      <c r="K109" s="14">
        <f>IF(C109=0,0,'14.1.ТС УЧ'!H108/1000)</f>
        <v>0.1</v>
      </c>
      <c r="L109" s="14">
        <f t="shared" ca="1" si="22"/>
        <v>5.7941733596116958</v>
      </c>
      <c r="M109" s="13">
        <f t="shared" ca="1" si="23"/>
        <v>101.83326398785186</v>
      </c>
      <c r="N109" s="13">
        <f t="shared" ca="1" si="24"/>
        <v>3.7678307675505187</v>
      </c>
      <c r="O109" s="12">
        <f t="shared" si="25"/>
        <v>6.4003992435034274</v>
      </c>
      <c r="P109" s="12">
        <f t="shared" si="26"/>
        <v>0.15624025345216178</v>
      </c>
      <c r="Q109" s="11">
        <f t="shared" ca="1" si="18"/>
        <v>2132.9679441671024</v>
      </c>
      <c r="R109" s="10">
        <f t="shared" ca="1" si="27"/>
        <v>2.3102122846716252E-2</v>
      </c>
      <c r="U109" s="9">
        <f t="shared" ca="1" si="19"/>
        <v>1322.1617219961779</v>
      </c>
    </row>
    <row r="110" spans="2:21" ht="27.6" x14ac:dyDescent="0.3">
      <c r="B110" s="104">
        <v>104</v>
      </c>
      <c r="C110" s="104" t="str">
        <f>'14.1.ТС УЧ'!C109</f>
        <v>Котельная №1 с. Дивеево</v>
      </c>
      <c r="D110" s="104" t="str">
        <f>'14.1.ТС УЧ'!D109</f>
        <v>Т75</v>
      </c>
      <c r="E110" s="104" t="str">
        <f>'14.1.ТС УЧ'!E109</f>
        <v xml:space="preserve">ул. Космонавтов, 1А </v>
      </c>
      <c r="F110" s="104">
        <f>IF('14.1.ТС УЧ'!G109="Подземная канальная или подвальная",2,IF('14.1.ТС УЧ'!G109="Подземная бесканальная",2,IF('14.1.ТС УЧ'!G109="Надземная",1,0)))</f>
        <v>2</v>
      </c>
      <c r="G110" s="104">
        <f t="shared" si="20"/>
        <v>0.05</v>
      </c>
      <c r="H110" s="14">
        <f ca="1">IF(C110=0,0,YEAR(TODAY())-'14.1.ТС УЧ'!F109)</f>
        <v>49</v>
      </c>
      <c r="I110" s="104">
        <f>IF(C110=0,0,'14.1.ТС УЧ'!I109/1000)</f>
        <v>1.4E-2</v>
      </c>
      <c r="J110" s="104">
        <f t="shared" si="21"/>
        <v>1</v>
      </c>
      <c r="K110" s="14">
        <f>IF(C110=0,0,'14.1.ТС УЧ'!H109/1000)</f>
        <v>0.1</v>
      </c>
      <c r="L110" s="14">
        <f t="shared" ca="1" si="22"/>
        <v>5.7941733596116958</v>
      </c>
      <c r="M110" s="13">
        <f t="shared" ca="1" si="23"/>
        <v>101.83326398785186</v>
      </c>
      <c r="N110" s="13">
        <f t="shared" ca="1" si="24"/>
        <v>1.4256656958299261</v>
      </c>
      <c r="O110" s="12">
        <f t="shared" si="25"/>
        <v>6.4003992435034274</v>
      </c>
      <c r="P110" s="12">
        <f t="shared" si="26"/>
        <v>0.15624025345216178</v>
      </c>
      <c r="Q110" s="11">
        <f t="shared" ca="1" si="18"/>
        <v>2132.9679441671024</v>
      </c>
      <c r="R110" s="10">
        <f t="shared" ca="1" si="27"/>
        <v>0.24034841100627477</v>
      </c>
      <c r="U110" s="9">
        <f t="shared" ca="1" si="19"/>
        <v>1331.2865516372565</v>
      </c>
    </row>
    <row r="111" spans="2:21" x14ac:dyDescent="0.3">
      <c r="B111" s="104">
        <v>105</v>
      </c>
      <c r="C111" s="104" t="str">
        <f>'14.1.ТС УЧ'!C110</f>
        <v>Котельная №1 с. Дивеево</v>
      </c>
      <c r="D111" s="104" t="str">
        <f>'14.1.ТС УЧ'!D110</f>
        <v>ТК5</v>
      </c>
      <c r="E111" s="104" t="str">
        <f>'14.1.ТС УЧ'!E110</f>
        <v>ТК8</v>
      </c>
      <c r="F111" s="104">
        <f>IF('14.1.ТС УЧ'!G110="Подземная канальная или подвальная",2,IF('14.1.ТС УЧ'!G110="Подземная бесканальная",2,IF('14.1.ТС УЧ'!G110="Надземная",1,0)))</f>
        <v>2</v>
      </c>
      <c r="G111" s="104">
        <f t="shared" si="20"/>
        <v>0.05</v>
      </c>
      <c r="H111" s="14">
        <f ca="1">IF(C111=0,0,YEAR(TODAY())-'14.1.ТС УЧ'!F110)</f>
        <v>13</v>
      </c>
      <c r="I111" s="104">
        <f>IF(C111=0,0,'14.1.ТС УЧ'!I110/1000)</f>
        <v>6.2E-2</v>
      </c>
      <c r="J111" s="104">
        <f t="shared" si="21"/>
        <v>1</v>
      </c>
      <c r="K111" s="14">
        <f>IF(C111=0,0,'14.1.ТС УЧ'!H110/1000)</f>
        <v>0.1</v>
      </c>
      <c r="L111" s="14">
        <f t="shared" ca="1" si="22"/>
        <v>1</v>
      </c>
      <c r="M111" s="13">
        <f t="shared" ca="1" si="23"/>
        <v>0.05</v>
      </c>
      <c r="N111" s="13">
        <f t="shared" ca="1" si="24"/>
        <v>3.1000000000000003E-3</v>
      </c>
      <c r="O111" s="12">
        <f t="shared" si="25"/>
        <v>6.4003992435034274</v>
      </c>
      <c r="P111" s="12">
        <f t="shared" si="26"/>
        <v>0.15624025345216178</v>
      </c>
      <c r="Q111" s="11">
        <f t="shared" ca="1" si="18"/>
        <v>2132.9679441671024</v>
      </c>
      <c r="R111" s="10">
        <f t="shared" ca="1" si="27"/>
        <v>0.99690480003867898</v>
      </c>
      <c r="U111" s="9">
        <f t="shared" ca="1" si="19"/>
        <v>1331.3063928749114</v>
      </c>
    </row>
    <row r="112" spans="2:21" x14ac:dyDescent="0.3">
      <c r="B112" s="104">
        <v>106</v>
      </c>
      <c r="C112" s="104" t="str">
        <f>'14.1.ТС УЧ'!C111</f>
        <v>Котельная №1 с. Дивеево</v>
      </c>
      <c r="D112" s="104" t="str">
        <f>'14.1.ТС УЧ'!D111</f>
        <v>Т24</v>
      </c>
      <c r="E112" s="104" t="str">
        <f>'14.1.ТС УЧ'!E111</f>
        <v>Т25</v>
      </c>
      <c r="F112" s="104">
        <f>IF('14.1.ТС УЧ'!G111="Подземная канальная или подвальная",2,IF('14.1.ТС УЧ'!G111="Подземная бесканальная",2,IF('14.1.ТС УЧ'!G111="Надземная",1,0)))</f>
        <v>2</v>
      </c>
      <c r="G112" s="104">
        <f t="shared" si="20"/>
        <v>0.05</v>
      </c>
      <c r="H112" s="14">
        <f ca="1">IF(C112=0,0,YEAR(TODAY())-'14.1.ТС УЧ'!F111)</f>
        <v>47</v>
      </c>
      <c r="I112" s="104">
        <f>IF(C112=0,0,'14.1.ТС УЧ'!I111/1000)</f>
        <v>0.02</v>
      </c>
      <c r="J112" s="104">
        <f t="shared" si="21"/>
        <v>1</v>
      </c>
      <c r="K112" s="14">
        <f>IF(C112=0,0,'14.1.ТС УЧ'!H111/1000)</f>
        <v>0.1</v>
      </c>
      <c r="L112" s="14">
        <f t="shared" ca="1" si="22"/>
        <v>5.2427848623637878</v>
      </c>
      <c r="M112" s="13">
        <f t="shared" ca="1" si="23"/>
        <v>35.525207395728479</v>
      </c>
      <c r="N112" s="13">
        <f t="shared" ca="1" si="24"/>
        <v>0.71050414791456962</v>
      </c>
      <c r="O112" s="12">
        <f t="shared" si="25"/>
        <v>6.4003992435034274</v>
      </c>
      <c r="P112" s="12">
        <f t="shared" si="26"/>
        <v>0.15624025345216178</v>
      </c>
      <c r="Q112" s="11">
        <f t="shared" ca="1" si="18"/>
        <v>2132.9679441671024</v>
      </c>
      <c r="R112" s="10">
        <f t="shared" ca="1" si="27"/>
        <v>0.49139639853300976</v>
      </c>
      <c r="U112" s="9">
        <f t="shared" ca="1" si="19"/>
        <v>1335.8539030857298</v>
      </c>
    </row>
    <row r="113" spans="2:21" x14ac:dyDescent="0.3">
      <c r="B113" s="104">
        <v>107</v>
      </c>
      <c r="C113" s="104" t="str">
        <f>'14.1.ТС УЧ'!C112</f>
        <v>Котельная №1 с. Дивеево</v>
      </c>
      <c r="D113" s="104" t="str">
        <f>'14.1.ТС УЧ'!D112</f>
        <v>ТК11</v>
      </c>
      <c r="E113" s="104" t="str">
        <f>'14.1.ТС УЧ'!E112</f>
        <v>ТК12</v>
      </c>
      <c r="F113" s="104">
        <f>IF('14.1.ТС УЧ'!G112="Подземная канальная или подвальная",2,IF('14.1.ТС УЧ'!G112="Подземная бесканальная",2,IF('14.1.ТС УЧ'!G112="Надземная",1,0)))</f>
        <v>2</v>
      </c>
      <c r="G113" s="104">
        <f t="shared" si="20"/>
        <v>0.05</v>
      </c>
      <c r="H113" s="14">
        <f ca="1">IF(C113=0,0,YEAR(TODAY())-'14.1.ТС УЧ'!F112)</f>
        <v>5</v>
      </c>
      <c r="I113" s="104">
        <f>IF(C113=0,0,'14.1.ТС УЧ'!I112/1000)</f>
        <v>1.4999999999999999E-2</v>
      </c>
      <c r="J113" s="104">
        <f t="shared" si="21"/>
        <v>1</v>
      </c>
      <c r="K113" s="14">
        <f>IF(C113=0,0,'14.1.ТС УЧ'!H112/1000)</f>
        <v>0.1</v>
      </c>
      <c r="L113" s="14">
        <f t="shared" ca="1" si="22"/>
        <v>1</v>
      </c>
      <c r="M113" s="13">
        <f t="shared" ca="1" si="23"/>
        <v>0.05</v>
      </c>
      <c r="N113" s="13">
        <f t="shared" ca="1" si="24"/>
        <v>7.5000000000000002E-4</v>
      </c>
      <c r="O113" s="12">
        <f t="shared" si="25"/>
        <v>6.4003992435034274</v>
      </c>
      <c r="P113" s="12">
        <f t="shared" si="26"/>
        <v>0.15624025345216178</v>
      </c>
      <c r="Q113" s="11">
        <f t="shared" ca="1" si="18"/>
        <v>2132.9679441671024</v>
      </c>
      <c r="R113" s="10">
        <f t="shared" ca="1" si="27"/>
        <v>0.99925028117970072</v>
      </c>
      <c r="U113" s="9">
        <f t="shared" ca="1" si="19"/>
        <v>1335.8587033851625</v>
      </c>
    </row>
    <row r="114" spans="2:21" x14ac:dyDescent="0.3">
      <c r="B114" s="104">
        <v>108</v>
      </c>
      <c r="C114" s="104" t="str">
        <f>'14.1.ТС УЧ'!C113</f>
        <v>Котельная №1 с. Дивеево</v>
      </c>
      <c r="D114" s="104" t="str">
        <f>'14.1.ТС УЧ'!D113</f>
        <v>ТК12</v>
      </c>
      <c r="E114" s="104" t="str">
        <f>'14.1.ТС УЧ'!E113</f>
        <v xml:space="preserve">ул. Южная, 15/2 </v>
      </c>
      <c r="F114" s="104">
        <f>IF('14.1.ТС УЧ'!G113="Подземная канальная или подвальная",2,IF('14.1.ТС УЧ'!G113="Подземная бесканальная",2,IF('14.1.ТС УЧ'!G113="Надземная",1,0)))</f>
        <v>2</v>
      </c>
      <c r="G114" s="104">
        <f t="shared" si="20"/>
        <v>0.05</v>
      </c>
      <c r="H114" s="14">
        <f ca="1">IF(C114=0,0,YEAR(TODAY())-'14.1.ТС УЧ'!F113)</f>
        <v>5</v>
      </c>
      <c r="I114" s="104">
        <f>IF(C114=0,0,'14.1.ТС УЧ'!I113/1000)</f>
        <v>1.7000000000000001E-2</v>
      </c>
      <c r="J114" s="104">
        <f t="shared" si="21"/>
        <v>1</v>
      </c>
      <c r="K114" s="14">
        <f>IF(C114=0,0,'14.1.ТС УЧ'!H113/1000)</f>
        <v>0.1</v>
      </c>
      <c r="L114" s="14">
        <f t="shared" ca="1" si="22"/>
        <v>1</v>
      </c>
      <c r="M114" s="13">
        <f t="shared" ca="1" si="23"/>
        <v>0.05</v>
      </c>
      <c r="N114" s="13">
        <f t="shared" ca="1" si="24"/>
        <v>8.5000000000000006E-4</v>
      </c>
      <c r="O114" s="12">
        <f t="shared" si="25"/>
        <v>6.4003992435034274</v>
      </c>
      <c r="P114" s="12">
        <f t="shared" si="26"/>
        <v>0.15624025345216178</v>
      </c>
      <c r="Q114" s="11">
        <f t="shared" ca="1" si="18"/>
        <v>2132.9679441671024</v>
      </c>
      <c r="R114" s="10">
        <f t="shared" ca="1" si="27"/>
        <v>0.99915036114766753</v>
      </c>
      <c r="U114" s="9">
        <f t="shared" ca="1" si="19"/>
        <v>1335.8641437245194</v>
      </c>
    </row>
    <row r="115" spans="2:21" ht="27.6" x14ac:dyDescent="0.3">
      <c r="B115" s="104">
        <v>109</v>
      </c>
      <c r="C115" s="104" t="str">
        <f>'14.1.ТС УЧ'!C114</f>
        <v>Котельная №1 с. Дивеево</v>
      </c>
      <c r="D115" s="104" t="str">
        <f>'14.1.ТС УЧ'!D114</f>
        <v>Котельная №1 с. Дивеево</v>
      </c>
      <c r="E115" s="104" t="str">
        <f>'14.1.ТС УЧ'!E114</f>
        <v>ТК1-ГВС</v>
      </c>
      <c r="F115" s="104">
        <f>IF('14.1.ТС УЧ'!G114="Подземная канальная или подвальная",2,IF('14.1.ТС УЧ'!G114="Подземная бесканальная",2,IF('14.1.ТС УЧ'!G114="Надземная",1,0)))</f>
        <v>2</v>
      </c>
      <c r="G115" s="104">
        <f t="shared" si="20"/>
        <v>0.05</v>
      </c>
      <c r="H115" s="14">
        <f ca="1">IF(C115=0,0,YEAR(TODAY())-'14.1.ТС УЧ'!F114)</f>
        <v>16</v>
      </c>
      <c r="I115" s="104">
        <f>IF(C115=0,0,'14.1.ТС УЧ'!I114/1000)</f>
        <v>5.0000000000000001E-3</v>
      </c>
      <c r="J115" s="104">
        <f t="shared" si="21"/>
        <v>1</v>
      </c>
      <c r="K115" s="14">
        <f>IF(C115=0,0,'14.1.ТС УЧ'!H114/1000)</f>
        <v>0.1</v>
      </c>
      <c r="L115" s="14">
        <f t="shared" ca="1" si="22"/>
        <v>1</v>
      </c>
      <c r="M115" s="13">
        <f t="shared" ca="1" si="23"/>
        <v>0.05</v>
      </c>
      <c r="N115" s="13">
        <f t="shared" ca="1" si="24"/>
        <v>2.5000000000000001E-4</v>
      </c>
      <c r="O115" s="12">
        <f t="shared" si="25"/>
        <v>6.4003992435034274</v>
      </c>
      <c r="P115" s="12">
        <f t="shared" si="26"/>
        <v>0.15624025345216178</v>
      </c>
      <c r="Q115" s="11">
        <f t="shared" ca="1" si="18"/>
        <v>2132.9679441671024</v>
      </c>
      <c r="R115" s="10">
        <f t="shared" ca="1" si="27"/>
        <v>0.99975003124739603</v>
      </c>
      <c r="U115" s="9">
        <f t="shared" ca="1" si="19"/>
        <v>1335.8657438243304</v>
      </c>
    </row>
    <row r="116" spans="2:21" x14ac:dyDescent="0.3">
      <c r="B116" s="104">
        <v>110</v>
      </c>
      <c r="C116" s="104" t="str">
        <f>'14.1.ТС УЧ'!C115</f>
        <v>Котельная №1 с. Дивеево</v>
      </c>
      <c r="D116" s="104" t="str">
        <f>'14.1.ТС УЧ'!D115</f>
        <v>ТК1-ГВС</v>
      </c>
      <c r="E116" s="104" t="str">
        <f>'14.1.ТС УЧ'!E115</f>
        <v>ТК2-ГВС</v>
      </c>
      <c r="F116" s="104">
        <f>IF('14.1.ТС УЧ'!G115="Подземная канальная или подвальная",2,IF('14.1.ТС УЧ'!G115="Подземная бесканальная",2,IF('14.1.ТС УЧ'!G115="Надземная",1,0)))</f>
        <v>2</v>
      </c>
      <c r="G116" s="104">
        <f t="shared" si="20"/>
        <v>0.05</v>
      </c>
      <c r="H116" s="14">
        <f ca="1">IF(C116=0,0,YEAR(TODAY())-'14.1.ТС УЧ'!F115)</f>
        <v>16</v>
      </c>
      <c r="I116" s="104">
        <f>IF(C116=0,0,'14.1.ТС УЧ'!I115/1000)</f>
        <v>0.112</v>
      </c>
      <c r="J116" s="104">
        <f t="shared" si="21"/>
        <v>1</v>
      </c>
      <c r="K116" s="14">
        <f>IF(C116=0,0,'14.1.ТС УЧ'!H115/1000)</f>
        <v>0.1</v>
      </c>
      <c r="L116" s="14">
        <f t="shared" ca="1" si="22"/>
        <v>1</v>
      </c>
      <c r="M116" s="13">
        <f t="shared" ca="1" si="23"/>
        <v>0.05</v>
      </c>
      <c r="N116" s="13">
        <f t="shared" ca="1" si="24"/>
        <v>5.6000000000000008E-3</v>
      </c>
      <c r="O116" s="12">
        <f t="shared" si="25"/>
        <v>6.4003992435034274</v>
      </c>
      <c r="P116" s="12">
        <f t="shared" si="26"/>
        <v>0.15624025345216178</v>
      </c>
      <c r="Q116" s="11">
        <f t="shared" ca="1" si="18"/>
        <v>2132.9679441671024</v>
      </c>
      <c r="R116" s="10">
        <f t="shared" ca="1" si="27"/>
        <v>0.99441565077159788</v>
      </c>
      <c r="U116" s="9">
        <f t="shared" ca="1" si="19"/>
        <v>1335.9015860600939</v>
      </c>
    </row>
    <row r="117" spans="2:21" x14ac:dyDescent="0.3">
      <c r="B117" s="104">
        <v>111</v>
      </c>
      <c r="C117" s="104" t="str">
        <f>'14.1.ТС УЧ'!C116</f>
        <v>Котельная №1 с. Дивеево</v>
      </c>
      <c r="D117" s="104" t="str">
        <f>'14.1.ТС УЧ'!D116</f>
        <v>Т68.2</v>
      </c>
      <c r="E117" s="104" t="str">
        <f>'14.1.ТС УЧ'!E116</f>
        <v>Т69</v>
      </c>
      <c r="F117" s="104">
        <f>IF('14.1.ТС УЧ'!G116="Подземная канальная или подвальная",2,IF('14.1.ТС УЧ'!G116="Подземная бесканальная",2,IF('14.1.ТС УЧ'!G116="Надземная",1,0)))</f>
        <v>1</v>
      </c>
      <c r="G117" s="104">
        <f t="shared" si="20"/>
        <v>0.05</v>
      </c>
      <c r="H117" s="14">
        <f ca="1">IF(C117=0,0,YEAR(TODAY())-'14.1.ТС УЧ'!F116)</f>
        <v>49</v>
      </c>
      <c r="I117" s="104">
        <f>IF(C117=0,0,'14.1.ТС УЧ'!I116/1000)</f>
        <v>0.02</v>
      </c>
      <c r="J117" s="104">
        <f t="shared" si="21"/>
        <v>1</v>
      </c>
      <c r="K117" s="14">
        <f>IF(C117=0,0,'14.1.ТС УЧ'!H116/1000)</f>
        <v>8.1000000000000003E-2</v>
      </c>
      <c r="L117" s="14">
        <f t="shared" ca="1" si="22"/>
        <v>5.7941733596116958</v>
      </c>
      <c r="M117" s="13">
        <f t="shared" ca="1" si="23"/>
        <v>101.83326398785186</v>
      </c>
      <c r="N117" s="13">
        <f t="shared" ca="1" si="24"/>
        <v>2.0366652797570373</v>
      </c>
      <c r="O117" s="12">
        <f t="shared" si="25"/>
        <v>5.6205481627436145</v>
      </c>
      <c r="P117" s="12">
        <f t="shared" si="26"/>
        <v>0.1779185892629839</v>
      </c>
      <c r="Q117" s="11">
        <f t="shared" ca="1" si="18"/>
        <v>2132.9679441671024</v>
      </c>
      <c r="R117" s="10">
        <f t="shared" ca="1" si="27"/>
        <v>0.13046304404005671</v>
      </c>
      <c r="U117" s="9">
        <f t="shared" ca="1" si="19"/>
        <v>1347.3487613563561</v>
      </c>
    </row>
    <row r="118" spans="2:21" x14ac:dyDescent="0.3">
      <c r="B118" s="104">
        <v>112</v>
      </c>
      <c r="C118" s="104" t="str">
        <f>'14.1.ТС УЧ'!C117</f>
        <v>Котельная №1 с. Дивеево</v>
      </c>
      <c r="D118" s="104" t="str">
        <f>'14.1.ТС УЧ'!D117</f>
        <v>Т63</v>
      </c>
      <c r="E118" s="104" t="str">
        <f>'14.1.ТС УЧ'!E117</f>
        <v>Т66</v>
      </c>
      <c r="F118" s="104">
        <f>IF('14.1.ТС УЧ'!G117="Подземная канальная или подвальная",2,IF('14.1.ТС УЧ'!G117="Подземная бесканальная",2,IF('14.1.ТС УЧ'!G117="Надземная",1,0)))</f>
        <v>1</v>
      </c>
      <c r="G118" s="104">
        <f t="shared" si="20"/>
        <v>0.05</v>
      </c>
      <c r="H118" s="14">
        <f ca="1">IF(C118=0,0,YEAR(TODAY())-'14.1.ТС УЧ'!F117)</f>
        <v>49</v>
      </c>
      <c r="I118" s="104">
        <f>IF(C118=0,0,'14.1.ТС УЧ'!I117/1000)</f>
        <v>4.4999999999999998E-2</v>
      </c>
      <c r="J118" s="104">
        <f t="shared" si="21"/>
        <v>1</v>
      </c>
      <c r="K118" s="14">
        <f>IF(C118=0,0,'14.1.ТС УЧ'!H117/1000)</f>
        <v>8.1000000000000003E-2</v>
      </c>
      <c r="L118" s="14">
        <f t="shared" ca="1" si="22"/>
        <v>5.7941733596116958</v>
      </c>
      <c r="M118" s="13">
        <f t="shared" ca="1" si="23"/>
        <v>101.83326398785186</v>
      </c>
      <c r="N118" s="13">
        <f t="shared" ca="1" si="24"/>
        <v>4.5824968794533341</v>
      </c>
      <c r="O118" s="12">
        <f t="shared" si="25"/>
        <v>5.6205481627436145</v>
      </c>
      <c r="P118" s="12">
        <f t="shared" si="26"/>
        <v>0.1779185892629839</v>
      </c>
      <c r="Q118" s="11">
        <f t="shared" ca="1" si="18"/>
        <v>2132.9679441671024</v>
      </c>
      <c r="R118" s="10">
        <f t="shared" ca="1" si="27"/>
        <v>1.0229322996555129E-2</v>
      </c>
      <c r="U118" s="9">
        <f t="shared" ca="1" si="19"/>
        <v>1373.1049057729458</v>
      </c>
    </row>
    <row r="119" spans="2:21" x14ac:dyDescent="0.3">
      <c r="B119" s="104">
        <v>113</v>
      </c>
      <c r="C119" s="104" t="str">
        <f>'14.1.ТС УЧ'!C118</f>
        <v>Котельная №1 с. Дивеево</v>
      </c>
      <c r="D119" s="104" t="str">
        <f>'14.1.ТС УЧ'!D118</f>
        <v>Т66.1</v>
      </c>
      <c r="E119" s="104" t="str">
        <f>'14.1.ТС УЧ'!E118</f>
        <v>Т66.2</v>
      </c>
      <c r="F119" s="104">
        <f>IF('14.1.ТС УЧ'!G118="Подземная канальная или подвальная",2,IF('14.1.ТС УЧ'!G118="Подземная бесканальная",2,IF('14.1.ТС УЧ'!G118="Надземная",1,0)))</f>
        <v>1</v>
      </c>
      <c r="G119" s="104">
        <f t="shared" si="20"/>
        <v>0.05</v>
      </c>
      <c r="H119" s="14">
        <f ca="1">IF(C119=0,0,YEAR(TODAY())-'14.1.ТС УЧ'!F118)</f>
        <v>49</v>
      </c>
      <c r="I119" s="104">
        <f>IF(C119=0,0,'14.1.ТС УЧ'!I118/1000)</f>
        <v>1.4999999999999999E-2</v>
      </c>
      <c r="J119" s="104">
        <f t="shared" si="21"/>
        <v>1</v>
      </c>
      <c r="K119" s="14">
        <f>IF(C119=0,0,'14.1.ТС УЧ'!H118/1000)</f>
        <v>8.1000000000000003E-2</v>
      </c>
      <c r="L119" s="14">
        <f t="shared" ca="1" si="22"/>
        <v>5.7941733596116958</v>
      </c>
      <c r="M119" s="13">
        <f t="shared" ca="1" si="23"/>
        <v>101.83326398785186</v>
      </c>
      <c r="N119" s="13">
        <f t="shared" ca="1" si="24"/>
        <v>1.5274989598177779</v>
      </c>
      <c r="O119" s="12">
        <f t="shared" si="25"/>
        <v>5.6205481627436145</v>
      </c>
      <c r="P119" s="12">
        <f t="shared" si="26"/>
        <v>0.1779185892629839</v>
      </c>
      <c r="Q119" s="11">
        <f t="shared" ca="1" si="18"/>
        <v>2132.9679441671024</v>
      </c>
      <c r="R119" s="10">
        <f t="shared" ca="1" si="27"/>
        <v>0.21707790952296988</v>
      </c>
      <c r="U119" s="9">
        <f t="shared" ca="1" si="19"/>
        <v>1381.6902872451424</v>
      </c>
    </row>
    <row r="120" spans="2:21" x14ac:dyDescent="0.3">
      <c r="B120" s="104">
        <v>114</v>
      </c>
      <c r="C120" s="104" t="str">
        <f>'14.1.ТС УЧ'!C119</f>
        <v>Котельная №1 с. Дивеево</v>
      </c>
      <c r="D120" s="104" t="str">
        <f>'14.1.ТС УЧ'!D119</f>
        <v>Т66.3</v>
      </c>
      <c r="E120" s="104" t="str">
        <f>'14.1.ТС УЧ'!E119</f>
        <v>Т66.4</v>
      </c>
      <c r="F120" s="104">
        <f>IF('14.1.ТС УЧ'!G119="Подземная канальная или подвальная",2,IF('14.1.ТС УЧ'!G119="Подземная бесканальная",2,IF('14.1.ТС УЧ'!G119="Надземная",1,0)))</f>
        <v>1</v>
      </c>
      <c r="G120" s="104">
        <f t="shared" si="20"/>
        <v>0.05</v>
      </c>
      <c r="H120" s="14">
        <f ca="1">IF(C120=0,0,YEAR(TODAY())-'14.1.ТС УЧ'!F119)</f>
        <v>49</v>
      </c>
      <c r="I120" s="104">
        <f>IF(C120=0,0,'14.1.ТС УЧ'!I119/1000)</f>
        <v>3.4000000000000002E-2</v>
      </c>
      <c r="J120" s="104">
        <f t="shared" si="21"/>
        <v>1</v>
      </c>
      <c r="K120" s="14">
        <f>IF(C120=0,0,'14.1.ТС УЧ'!H119/1000)</f>
        <v>8.1000000000000003E-2</v>
      </c>
      <c r="L120" s="14">
        <f t="shared" ca="1" si="22"/>
        <v>5.7941733596116958</v>
      </c>
      <c r="M120" s="13">
        <f t="shared" ca="1" si="23"/>
        <v>101.83326398785186</v>
      </c>
      <c r="N120" s="13">
        <f t="shared" ca="1" si="24"/>
        <v>3.4623309755869638</v>
      </c>
      <c r="O120" s="12">
        <f t="shared" si="25"/>
        <v>5.6205481627436145</v>
      </c>
      <c r="P120" s="12">
        <f t="shared" si="26"/>
        <v>0.1779185892629839</v>
      </c>
      <c r="Q120" s="11">
        <f t="shared" ca="1" si="18"/>
        <v>2132.9679441671024</v>
      </c>
      <c r="R120" s="10">
        <f t="shared" ca="1" si="27"/>
        <v>3.1356585330069263E-2</v>
      </c>
      <c r="U120" s="9">
        <f t="shared" ca="1" si="19"/>
        <v>1401.1504852487881</v>
      </c>
    </row>
    <row r="121" spans="2:21" x14ac:dyDescent="0.3">
      <c r="B121" s="104">
        <v>115</v>
      </c>
      <c r="C121" s="104" t="str">
        <f>'14.1.ТС УЧ'!C120</f>
        <v>Котельная №1 с. Дивеево</v>
      </c>
      <c r="D121" s="104" t="str">
        <f>'14.1.ТС УЧ'!D120</f>
        <v>Т67</v>
      </c>
      <c r="E121" s="104" t="str">
        <f>'14.1.ТС УЧ'!E120</f>
        <v>Т67.1</v>
      </c>
      <c r="F121" s="104">
        <f>IF('14.1.ТС УЧ'!G120="Подземная канальная или подвальная",2,IF('14.1.ТС УЧ'!G120="Подземная бесканальная",2,IF('14.1.ТС УЧ'!G120="Надземная",1,0)))</f>
        <v>1</v>
      </c>
      <c r="G121" s="104">
        <f t="shared" si="20"/>
        <v>0.05</v>
      </c>
      <c r="H121" s="14">
        <f ca="1">IF(C121=0,0,YEAR(TODAY())-'14.1.ТС УЧ'!F120)</f>
        <v>49</v>
      </c>
      <c r="I121" s="104">
        <f>IF(C121=0,0,'14.1.ТС УЧ'!I120/1000)</f>
        <v>1.2999999999999999E-2</v>
      </c>
      <c r="J121" s="104">
        <f t="shared" si="21"/>
        <v>1</v>
      </c>
      <c r="K121" s="14">
        <f>IF(C121=0,0,'14.1.ТС УЧ'!H120/1000)</f>
        <v>8.1000000000000003E-2</v>
      </c>
      <c r="L121" s="14">
        <f t="shared" ca="1" si="22"/>
        <v>5.7941733596116958</v>
      </c>
      <c r="M121" s="13">
        <f t="shared" ca="1" si="23"/>
        <v>101.83326398785186</v>
      </c>
      <c r="N121" s="13">
        <f t="shared" ca="1" si="24"/>
        <v>1.3238324318420742</v>
      </c>
      <c r="O121" s="12">
        <f t="shared" si="25"/>
        <v>5.6205481627436145</v>
      </c>
      <c r="P121" s="12">
        <f t="shared" si="26"/>
        <v>0.1779185892629839</v>
      </c>
      <c r="Q121" s="11">
        <f t="shared" ca="1" si="18"/>
        <v>2132.9679441671024</v>
      </c>
      <c r="R121" s="10">
        <f t="shared" ca="1" si="27"/>
        <v>0.26611348340411667</v>
      </c>
      <c r="U121" s="9">
        <f t="shared" ca="1" si="19"/>
        <v>1408.5911491913585</v>
      </c>
    </row>
    <row r="122" spans="2:21" x14ac:dyDescent="0.3">
      <c r="B122" s="104">
        <v>116</v>
      </c>
      <c r="C122" s="104" t="str">
        <f>'14.1.ТС УЧ'!C121</f>
        <v>Котельная №1 с. Дивеево</v>
      </c>
      <c r="D122" s="104" t="str">
        <f>'14.1.ТС УЧ'!D121</f>
        <v>Т67.2</v>
      </c>
      <c r="E122" s="104" t="str">
        <f>'14.1.ТС УЧ'!E121</f>
        <v>Т67.3</v>
      </c>
      <c r="F122" s="104">
        <f>IF('14.1.ТС УЧ'!G121="Подземная канальная или подвальная",2,IF('14.1.ТС УЧ'!G121="Подземная бесканальная",2,IF('14.1.ТС УЧ'!G121="Надземная",1,0)))</f>
        <v>1</v>
      </c>
      <c r="G122" s="104">
        <f t="shared" si="20"/>
        <v>0.05</v>
      </c>
      <c r="H122" s="14">
        <f ca="1">IF(C122=0,0,YEAR(TODAY())-'14.1.ТС УЧ'!F121)</f>
        <v>49</v>
      </c>
      <c r="I122" s="104">
        <f>IF(C122=0,0,'14.1.ТС УЧ'!I121/1000)</f>
        <v>8.0000000000000002E-3</v>
      </c>
      <c r="J122" s="104">
        <f t="shared" si="21"/>
        <v>1</v>
      </c>
      <c r="K122" s="14">
        <f>IF(C122=0,0,'14.1.ТС УЧ'!H121/1000)</f>
        <v>8.1000000000000003E-2</v>
      </c>
      <c r="L122" s="14">
        <f t="shared" ca="1" si="22"/>
        <v>5.7941733596116958</v>
      </c>
      <c r="M122" s="13">
        <f t="shared" ca="1" si="23"/>
        <v>101.83326398785186</v>
      </c>
      <c r="N122" s="13">
        <f t="shared" ca="1" si="24"/>
        <v>0.8146661119028149</v>
      </c>
      <c r="O122" s="12">
        <f t="shared" si="25"/>
        <v>5.6205481627436145</v>
      </c>
      <c r="P122" s="12">
        <f t="shared" si="26"/>
        <v>0.1779185892629839</v>
      </c>
      <c r="Q122" s="11">
        <f t="shared" ca="1" si="18"/>
        <v>2132.9679441671024</v>
      </c>
      <c r="R122" s="10">
        <f t="shared" ca="1" si="27"/>
        <v>0.44278714403984459</v>
      </c>
      <c r="U122" s="9">
        <f t="shared" ca="1" si="19"/>
        <v>1413.1700193098634</v>
      </c>
    </row>
    <row r="123" spans="2:21" x14ac:dyDescent="0.3">
      <c r="B123" s="104">
        <v>117</v>
      </c>
      <c r="C123" s="104" t="str">
        <f>'14.1.ТС УЧ'!C122</f>
        <v>Котельная №1 с. Дивеево</v>
      </c>
      <c r="D123" s="104" t="str">
        <f>'14.1.ТС УЧ'!D122</f>
        <v>Т67.4</v>
      </c>
      <c r="E123" s="104" t="str">
        <f>'14.1.ТС УЧ'!E122</f>
        <v>Т67.5</v>
      </c>
      <c r="F123" s="104">
        <f>IF('14.1.ТС УЧ'!G122="Подземная канальная или подвальная",2,IF('14.1.ТС УЧ'!G122="Подземная бесканальная",2,IF('14.1.ТС УЧ'!G122="Надземная",1,0)))</f>
        <v>1</v>
      </c>
      <c r="G123" s="104">
        <f t="shared" si="20"/>
        <v>0.05</v>
      </c>
      <c r="H123" s="14">
        <f ca="1">IF(C123=0,0,YEAR(TODAY())-'14.1.ТС УЧ'!F122)</f>
        <v>49</v>
      </c>
      <c r="I123" s="104">
        <f>IF(C123=0,0,'14.1.ТС УЧ'!I122/1000)</f>
        <v>1.2E-2</v>
      </c>
      <c r="J123" s="104">
        <f t="shared" si="21"/>
        <v>1</v>
      </c>
      <c r="K123" s="14">
        <f>IF(C123=0,0,'14.1.ТС УЧ'!H122/1000)</f>
        <v>8.1000000000000003E-2</v>
      </c>
      <c r="L123" s="14">
        <f t="shared" ca="1" si="22"/>
        <v>5.7941733596116958</v>
      </c>
      <c r="M123" s="13">
        <f t="shared" ca="1" si="23"/>
        <v>101.83326398785186</v>
      </c>
      <c r="N123" s="13">
        <f t="shared" ca="1" si="24"/>
        <v>1.2219991678542224</v>
      </c>
      <c r="O123" s="12">
        <f t="shared" si="25"/>
        <v>5.6205481627436145</v>
      </c>
      <c r="P123" s="12">
        <f t="shared" si="26"/>
        <v>0.1779185892629839</v>
      </c>
      <c r="Q123" s="11">
        <f t="shared" ca="1" si="18"/>
        <v>2132.9679441671024</v>
      </c>
      <c r="R123" s="10">
        <f t="shared" ca="1" si="27"/>
        <v>0.29464054184083732</v>
      </c>
      <c r="U123" s="9">
        <f t="shared" ca="1" si="19"/>
        <v>1420.0383244876207</v>
      </c>
    </row>
    <row r="124" spans="2:21" x14ac:dyDescent="0.3">
      <c r="B124" s="104">
        <v>118</v>
      </c>
      <c r="C124" s="104" t="str">
        <f>'14.1.ТС УЧ'!C123</f>
        <v>Котельная №1 с. Дивеево</v>
      </c>
      <c r="D124" s="104" t="str">
        <f>'14.1.ТС УЧ'!D123</f>
        <v>Т68</v>
      </c>
      <c r="E124" s="104" t="str">
        <f>'14.1.ТС УЧ'!E123</f>
        <v>Т68.1</v>
      </c>
      <c r="F124" s="104">
        <f>IF('14.1.ТС УЧ'!G123="Подземная канальная или подвальная",2,IF('14.1.ТС УЧ'!G123="Подземная бесканальная",2,IF('14.1.ТС УЧ'!G123="Надземная",1,0)))</f>
        <v>1</v>
      </c>
      <c r="G124" s="104">
        <f t="shared" si="20"/>
        <v>0.05</v>
      </c>
      <c r="H124" s="14">
        <f ca="1">IF(C124=0,0,YEAR(TODAY())-'14.1.ТС УЧ'!F123)</f>
        <v>49</v>
      </c>
      <c r="I124" s="104">
        <f>IF(C124=0,0,'14.1.ТС УЧ'!I123/1000)</f>
        <v>0.02</v>
      </c>
      <c r="J124" s="104">
        <f t="shared" si="21"/>
        <v>1</v>
      </c>
      <c r="K124" s="14">
        <f>IF(C124=0,0,'14.1.ТС УЧ'!H123/1000)</f>
        <v>8.1000000000000003E-2</v>
      </c>
      <c r="L124" s="14">
        <f t="shared" ca="1" si="22"/>
        <v>5.7941733596116958</v>
      </c>
      <c r="M124" s="13">
        <f t="shared" ca="1" si="23"/>
        <v>101.83326398785186</v>
      </c>
      <c r="N124" s="13">
        <f t="shared" ca="1" si="24"/>
        <v>2.0366652797570373</v>
      </c>
      <c r="O124" s="12">
        <f t="shared" si="25"/>
        <v>5.6205481627436145</v>
      </c>
      <c r="P124" s="12">
        <f t="shared" si="26"/>
        <v>0.1779185892629839</v>
      </c>
      <c r="Q124" s="11">
        <f t="shared" ca="1" si="18"/>
        <v>2132.9679441671024</v>
      </c>
      <c r="R124" s="10">
        <f t="shared" ca="1" si="27"/>
        <v>0.13046304404005671</v>
      </c>
      <c r="U124" s="9">
        <f t="shared" ca="1" si="19"/>
        <v>1431.4854997838829</v>
      </c>
    </row>
    <row r="125" spans="2:21" x14ac:dyDescent="0.3">
      <c r="B125" s="104">
        <v>119</v>
      </c>
      <c r="C125" s="104" t="str">
        <f>'14.1.ТС УЧ'!C124</f>
        <v>Котельная №1 с. Дивеево</v>
      </c>
      <c r="D125" s="104" t="str">
        <f>'14.1.ТС УЧ'!D124</f>
        <v>Т10</v>
      </c>
      <c r="E125" s="104" t="str">
        <f>'14.1.ТС УЧ'!E124</f>
        <v>Т30</v>
      </c>
      <c r="F125" s="104">
        <f>IF('14.1.ТС УЧ'!G124="Подземная канальная или подвальная",2,IF('14.1.ТС УЧ'!G124="Подземная бесканальная",2,IF('14.1.ТС УЧ'!G124="Надземная",1,0)))</f>
        <v>2</v>
      </c>
      <c r="G125" s="104">
        <f t="shared" si="20"/>
        <v>0.05</v>
      </c>
      <c r="H125" s="14">
        <f ca="1">IF(C125=0,0,YEAR(TODAY())-'14.1.ТС УЧ'!F124)</f>
        <v>49</v>
      </c>
      <c r="I125" s="104">
        <f>IF(C125=0,0,'14.1.ТС УЧ'!I124/1000)</f>
        <v>8.5999999999999993E-2</v>
      </c>
      <c r="J125" s="104">
        <f t="shared" si="21"/>
        <v>1</v>
      </c>
      <c r="K125" s="14">
        <f>IF(C125=0,0,'14.1.ТС УЧ'!H124/1000)</f>
        <v>8.1000000000000003E-2</v>
      </c>
      <c r="L125" s="14">
        <f t="shared" ca="1" si="22"/>
        <v>5.7941733596116958</v>
      </c>
      <c r="M125" s="13">
        <f t="shared" ca="1" si="23"/>
        <v>101.83326398785186</v>
      </c>
      <c r="N125" s="13">
        <f t="shared" ca="1" si="24"/>
        <v>8.7576607029552598</v>
      </c>
      <c r="O125" s="12">
        <f t="shared" si="25"/>
        <v>5.6205481627436145</v>
      </c>
      <c r="P125" s="12">
        <f t="shared" si="26"/>
        <v>0.1779185892629839</v>
      </c>
      <c r="Q125" s="11">
        <f t="shared" ca="1" si="18"/>
        <v>2132.9679441671024</v>
      </c>
      <c r="R125" s="10">
        <f t="shared" ca="1" si="27"/>
        <v>1.5725203788333089E-4</v>
      </c>
      <c r="U125" s="9">
        <f t="shared" ca="1" si="19"/>
        <v>1480.7083535578101</v>
      </c>
    </row>
    <row r="126" spans="2:21" x14ac:dyDescent="0.3">
      <c r="B126" s="104">
        <v>120</v>
      </c>
      <c r="C126" s="104" t="str">
        <f>'14.1.ТС УЧ'!C125</f>
        <v>Котельная №1 с. Дивеево</v>
      </c>
      <c r="D126" s="104" t="str">
        <f>'14.1.ТС УЧ'!D125</f>
        <v>Т67.5</v>
      </c>
      <c r="E126" s="104" t="str">
        <f>'14.1.ТС УЧ'!E125</f>
        <v>Т68</v>
      </c>
      <c r="F126" s="104">
        <f>IF('14.1.ТС УЧ'!G125="Подземная канальная или подвальная",2,IF('14.1.ТС УЧ'!G125="Подземная бесканальная",2,IF('14.1.ТС УЧ'!G125="Надземная",1,0)))</f>
        <v>2</v>
      </c>
      <c r="G126" s="104">
        <f t="shared" si="20"/>
        <v>0.05</v>
      </c>
      <c r="H126" s="14">
        <f ca="1">IF(C126=0,0,YEAR(TODAY())-'14.1.ТС УЧ'!F125)</f>
        <v>49</v>
      </c>
      <c r="I126" s="104">
        <f>IF(C126=0,0,'14.1.ТС УЧ'!I125/1000)</f>
        <v>5.0000000000000001E-3</v>
      </c>
      <c r="J126" s="104">
        <f t="shared" si="21"/>
        <v>1</v>
      </c>
      <c r="K126" s="14">
        <f>IF(C126=0,0,'14.1.ТС УЧ'!H125/1000)</f>
        <v>8.1000000000000003E-2</v>
      </c>
      <c r="L126" s="14">
        <f t="shared" ca="1" si="22"/>
        <v>5.7941733596116958</v>
      </c>
      <c r="M126" s="13">
        <f t="shared" ca="1" si="23"/>
        <v>101.83326398785186</v>
      </c>
      <c r="N126" s="13">
        <f t="shared" ca="1" si="24"/>
        <v>0.50916631993925932</v>
      </c>
      <c r="O126" s="12">
        <f t="shared" si="25"/>
        <v>5.6205481627436145</v>
      </c>
      <c r="P126" s="12">
        <f t="shared" si="26"/>
        <v>0.1779185892629839</v>
      </c>
      <c r="Q126" s="11">
        <f t="shared" ca="1" si="18"/>
        <v>2132.9679441671024</v>
      </c>
      <c r="R126" s="10">
        <f t="shared" ca="1" si="27"/>
        <v>0.6009964087398395</v>
      </c>
      <c r="U126" s="9">
        <f t="shared" ca="1" si="19"/>
        <v>1483.5701473818756</v>
      </c>
    </row>
    <row r="127" spans="2:21" x14ac:dyDescent="0.3">
      <c r="B127" s="104">
        <v>121</v>
      </c>
      <c r="C127" s="104" t="str">
        <f>'14.1.ТС УЧ'!C126</f>
        <v>Котельная №1 с. Дивеево</v>
      </c>
      <c r="D127" s="104" t="str">
        <f>'14.1.ТС УЧ'!D126</f>
        <v>Т66</v>
      </c>
      <c r="E127" s="104" t="str">
        <f>'14.1.ТС УЧ'!E126</f>
        <v>Т66.1</v>
      </c>
      <c r="F127" s="104">
        <f>IF('14.1.ТС УЧ'!G126="Подземная канальная или подвальная",2,IF('14.1.ТС УЧ'!G126="Подземная бесканальная",2,IF('14.1.ТС УЧ'!G126="Надземная",1,0)))</f>
        <v>2</v>
      </c>
      <c r="G127" s="104">
        <f t="shared" si="20"/>
        <v>0.05</v>
      </c>
      <c r="H127" s="14">
        <f ca="1">IF(C127=0,0,YEAR(TODAY())-'14.1.ТС УЧ'!F126)</f>
        <v>49</v>
      </c>
      <c r="I127" s="104">
        <f>IF(C127=0,0,'14.1.ТС УЧ'!I126/1000)</f>
        <v>4.0000000000000001E-3</v>
      </c>
      <c r="J127" s="104">
        <f t="shared" si="21"/>
        <v>1</v>
      </c>
      <c r="K127" s="14">
        <f>IF(C127=0,0,'14.1.ТС УЧ'!H126/1000)</f>
        <v>8.1000000000000003E-2</v>
      </c>
      <c r="L127" s="14">
        <f t="shared" ca="1" si="22"/>
        <v>5.7941733596116958</v>
      </c>
      <c r="M127" s="13">
        <f t="shared" ca="1" si="23"/>
        <v>101.83326398785186</v>
      </c>
      <c r="N127" s="13">
        <f t="shared" ca="1" si="24"/>
        <v>0.40733305595140745</v>
      </c>
      <c r="O127" s="12">
        <f t="shared" si="25"/>
        <v>5.6205481627436145</v>
      </c>
      <c r="P127" s="12">
        <f t="shared" si="26"/>
        <v>0.1779185892629839</v>
      </c>
      <c r="Q127" s="11">
        <f t="shared" ca="1" si="18"/>
        <v>2132.9679441671024</v>
      </c>
      <c r="R127" s="10">
        <f t="shared" ca="1" si="27"/>
        <v>0.6654225304570357</v>
      </c>
      <c r="U127" s="9">
        <f t="shared" ca="1" si="19"/>
        <v>1485.8595824411279</v>
      </c>
    </row>
    <row r="128" spans="2:21" x14ac:dyDescent="0.3">
      <c r="B128" s="104">
        <v>122</v>
      </c>
      <c r="C128" s="104" t="str">
        <f>'14.1.ТС УЧ'!C127</f>
        <v>Котельная №1 с. Дивеево</v>
      </c>
      <c r="D128" s="104" t="str">
        <f>'14.1.ТС УЧ'!D127</f>
        <v>Т66.2</v>
      </c>
      <c r="E128" s="104" t="str">
        <f>'14.1.ТС УЧ'!E127</f>
        <v>Т66.3</v>
      </c>
      <c r="F128" s="104">
        <f>IF('14.1.ТС УЧ'!G127="Подземная канальная или подвальная",2,IF('14.1.ТС УЧ'!G127="Подземная бесканальная",2,IF('14.1.ТС УЧ'!G127="Надземная",1,0)))</f>
        <v>2</v>
      </c>
      <c r="G128" s="104">
        <f t="shared" si="20"/>
        <v>0.05</v>
      </c>
      <c r="H128" s="14">
        <f ca="1">IF(C128=0,0,YEAR(TODAY())-'14.1.ТС УЧ'!F127)</f>
        <v>49</v>
      </c>
      <c r="I128" s="104">
        <f>IF(C128=0,0,'14.1.ТС УЧ'!I127/1000)</f>
        <v>5.0000000000000001E-3</v>
      </c>
      <c r="J128" s="104">
        <f t="shared" si="21"/>
        <v>1</v>
      </c>
      <c r="K128" s="14">
        <f>IF(C128=0,0,'14.1.ТС УЧ'!H127/1000)</f>
        <v>8.1000000000000003E-2</v>
      </c>
      <c r="L128" s="14">
        <f t="shared" ca="1" si="22"/>
        <v>5.7941733596116958</v>
      </c>
      <c r="M128" s="13">
        <f t="shared" ca="1" si="23"/>
        <v>101.83326398785186</v>
      </c>
      <c r="N128" s="13">
        <f t="shared" ca="1" si="24"/>
        <v>0.50916631993925932</v>
      </c>
      <c r="O128" s="12">
        <f t="shared" si="25"/>
        <v>5.6205481627436145</v>
      </c>
      <c r="P128" s="12">
        <f t="shared" si="26"/>
        <v>0.1779185892629839</v>
      </c>
      <c r="Q128" s="11">
        <f t="shared" ca="1" si="18"/>
        <v>2132.9679441671024</v>
      </c>
      <c r="R128" s="10">
        <f t="shared" ca="1" si="27"/>
        <v>0.6009964087398395</v>
      </c>
      <c r="U128" s="9">
        <f t="shared" ca="1" si="19"/>
        <v>1488.7213762651934</v>
      </c>
    </row>
    <row r="129" spans="2:21" x14ac:dyDescent="0.3">
      <c r="B129" s="104">
        <v>123</v>
      </c>
      <c r="C129" s="104" t="str">
        <f>'14.1.ТС УЧ'!C128</f>
        <v>Котельная №1 с. Дивеево</v>
      </c>
      <c r="D129" s="104" t="str">
        <f>'14.1.ТС УЧ'!D128</f>
        <v>Т66.4</v>
      </c>
      <c r="E129" s="104" t="str">
        <f>'14.1.ТС УЧ'!E128</f>
        <v xml:space="preserve">Т67 </v>
      </c>
      <c r="F129" s="104">
        <f>IF('14.1.ТС УЧ'!G128="Подземная канальная или подвальная",2,IF('14.1.ТС УЧ'!G128="Подземная бесканальная",2,IF('14.1.ТС УЧ'!G128="Надземная",1,0)))</f>
        <v>2</v>
      </c>
      <c r="G129" s="104">
        <f t="shared" si="20"/>
        <v>0.05</v>
      </c>
      <c r="H129" s="14">
        <f ca="1">IF(C129=0,0,YEAR(TODAY())-'14.1.ТС УЧ'!F128)</f>
        <v>49</v>
      </c>
      <c r="I129" s="104">
        <f>IF(C129=0,0,'14.1.ТС УЧ'!I128/1000)</f>
        <v>4.0000000000000001E-3</v>
      </c>
      <c r="J129" s="104">
        <f t="shared" si="21"/>
        <v>1</v>
      </c>
      <c r="K129" s="14">
        <f>IF(C129=0,0,'14.1.ТС УЧ'!H128/1000)</f>
        <v>8.1000000000000003E-2</v>
      </c>
      <c r="L129" s="14">
        <f t="shared" ca="1" si="22"/>
        <v>5.7941733596116958</v>
      </c>
      <c r="M129" s="13">
        <f t="shared" ca="1" si="23"/>
        <v>101.83326398785186</v>
      </c>
      <c r="N129" s="13">
        <f t="shared" ca="1" si="24"/>
        <v>0.40733305595140745</v>
      </c>
      <c r="O129" s="12">
        <f t="shared" si="25"/>
        <v>5.6205481627436145</v>
      </c>
      <c r="P129" s="12">
        <f t="shared" si="26"/>
        <v>0.1779185892629839</v>
      </c>
      <c r="Q129" s="11">
        <f t="shared" ca="1" si="18"/>
        <v>2132.9679441671024</v>
      </c>
      <c r="R129" s="10">
        <f t="shared" ca="1" si="27"/>
        <v>0.6654225304570357</v>
      </c>
      <c r="U129" s="9">
        <f t="shared" ca="1" si="19"/>
        <v>1491.0108113244457</v>
      </c>
    </row>
    <row r="130" spans="2:21" x14ac:dyDescent="0.3">
      <c r="B130" s="104">
        <v>124</v>
      </c>
      <c r="C130" s="104" t="str">
        <f>'14.1.ТС УЧ'!C129</f>
        <v>Котельная №1 с. Дивеево</v>
      </c>
      <c r="D130" s="104" t="str">
        <f>'14.1.ТС УЧ'!D129</f>
        <v>Т67.1</v>
      </c>
      <c r="E130" s="104" t="str">
        <f>'14.1.ТС УЧ'!E129</f>
        <v xml:space="preserve">Т67.2 </v>
      </c>
      <c r="F130" s="104">
        <f>IF('14.1.ТС УЧ'!G129="Подземная канальная или подвальная",2,IF('14.1.ТС УЧ'!G129="Подземная бесканальная",2,IF('14.1.ТС УЧ'!G129="Надземная",1,0)))</f>
        <v>2</v>
      </c>
      <c r="G130" s="104">
        <f t="shared" si="20"/>
        <v>0.05</v>
      </c>
      <c r="H130" s="14">
        <f ca="1">IF(C130=0,0,YEAR(TODAY())-'14.1.ТС УЧ'!F129)</f>
        <v>49</v>
      </c>
      <c r="I130" s="104">
        <f>IF(C130=0,0,'14.1.ТС УЧ'!I129/1000)</f>
        <v>5.0000000000000001E-3</v>
      </c>
      <c r="J130" s="104">
        <f t="shared" si="21"/>
        <v>1</v>
      </c>
      <c r="K130" s="14">
        <f>IF(C130=0,0,'14.1.ТС УЧ'!H129/1000)</f>
        <v>8.1000000000000003E-2</v>
      </c>
      <c r="L130" s="14">
        <f t="shared" ca="1" si="22"/>
        <v>5.7941733596116958</v>
      </c>
      <c r="M130" s="13">
        <f t="shared" ca="1" si="23"/>
        <v>101.83326398785186</v>
      </c>
      <c r="N130" s="13">
        <f t="shared" ca="1" si="24"/>
        <v>0.50916631993925932</v>
      </c>
      <c r="O130" s="12">
        <f t="shared" si="25"/>
        <v>5.6205481627436145</v>
      </c>
      <c r="P130" s="12">
        <f t="shared" si="26"/>
        <v>0.1779185892629839</v>
      </c>
      <c r="Q130" s="11">
        <f t="shared" ca="1" si="18"/>
        <v>2132.9679441671024</v>
      </c>
      <c r="R130" s="10">
        <f t="shared" ca="1" si="27"/>
        <v>0.6009964087398395</v>
      </c>
      <c r="U130" s="9">
        <f t="shared" ca="1" si="19"/>
        <v>1493.8726051485112</v>
      </c>
    </row>
    <row r="131" spans="2:21" x14ac:dyDescent="0.3">
      <c r="B131" s="104">
        <v>125</v>
      </c>
      <c r="C131" s="104" t="str">
        <f>'14.1.ТС УЧ'!C130</f>
        <v>Котельная №1 с. Дивеево</v>
      </c>
      <c r="D131" s="104" t="str">
        <f>'14.1.ТС УЧ'!D130</f>
        <v>Т67.3</v>
      </c>
      <c r="E131" s="104" t="str">
        <f>'14.1.ТС УЧ'!E130</f>
        <v xml:space="preserve">Т67.4 </v>
      </c>
      <c r="F131" s="104">
        <f>IF('14.1.ТС УЧ'!G130="Подземная канальная или подвальная",2,IF('14.1.ТС УЧ'!G130="Подземная бесканальная",2,IF('14.1.ТС УЧ'!G130="Надземная",1,0)))</f>
        <v>2</v>
      </c>
      <c r="G131" s="104">
        <f t="shared" si="20"/>
        <v>0.05</v>
      </c>
      <c r="H131" s="14">
        <f ca="1">IF(C131=0,0,YEAR(TODAY())-'14.1.ТС УЧ'!F130)</f>
        <v>49</v>
      </c>
      <c r="I131" s="104">
        <f>IF(C131=0,0,'14.1.ТС УЧ'!I130/1000)</f>
        <v>0.01</v>
      </c>
      <c r="J131" s="104">
        <f t="shared" si="21"/>
        <v>1</v>
      </c>
      <c r="K131" s="14">
        <f>IF(C131=0,0,'14.1.ТС УЧ'!H130/1000)</f>
        <v>8.1000000000000003E-2</v>
      </c>
      <c r="L131" s="14">
        <f t="shared" ca="1" si="22"/>
        <v>5.7941733596116958</v>
      </c>
      <c r="M131" s="13">
        <f t="shared" ca="1" si="23"/>
        <v>101.83326398785186</v>
      </c>
      <c r="N131" s="13">
        <f t="shared" ca="1" si="24"/>
        <v>1.0183326398785186</v>
      </c>
      <c r="O131" s="12">
        <f t="shared" si="25"/>
        <v>5.6205481627436145</v>
      </c>
      <c r="P131" s="12">
        <f t="shared" si="26"/>
        <v>0.1779185892629839</v>
      </c>
      <c r="Q131" s="11">
        <f t="shared" ca="1" si="18"/>
        <v>2132.9679441671024</v>
      </c>
      <c r="R131" s="10">
        <f t="shared" ca="1" si="27"/>
        <v>0.36119668331818428</v>
      </c>
      <c r="U131" s="9">
        <f t="shared" ca="1" si="19"/>
        <v>1499.5961927966423</v>
      </c>
    </row>
    <row r="132" spans="2:21" x14ac:dyDescent="0.3">
      <c r="B132" s="104">
        <v>126</v>
      </c>
      <c r="C132" s="104" t="str">
        <f>'14.1.ТС УЧ'!C131</f>
        <v>Котельная №1 с. Дивеево</v>
      </c>
      <c r="D132" s="104" t="str">
        <f>'14.1.ТС УЧ'!D131</f>
        <v>Т68.1</v>
      </c>
      <c r="E132" s="104" t="str">
        <f>'14.1.ТС УЧ'!E131</f>
        <v xml:space="preserve">Т68.2 </v>
      </c>
      <c r="F132" s="104">
        <f>IF('14.1.ТС УЧ'!G131="Подземная канальная или подвальная",2,IF('14.1.ТС УЧ'!G131="Подземная бесканальная",2,IF('14.1.ТС УЧ'!G131="Надземная",1,0)))</f>
        <v>2</v>
      </c>
      <c r="G132" s="104">
        <f t="shared" si="20"/>
        <v>0.05</v>
      </c>
      <c r="H132" s="14">
        <f ca="1">IF(C132=0,0,YEAR(TODAY())-'14.1.ТС УЧ'!F131)</f>
        <v>49</v>
      </c>
      <c r="I132" s="104">
        <f>IF(C132=0,0,'14.1.ТС УЧ'!I131/1000)</f>
        <v>0.01</v>
      </c>
      <c r="J132" s="104">
        <f t="shared" si="21"/>
        <v>1</v>
      </c>
      <c r="K132" s="14">
        <f>IF(C132=0,0,'14.1.ТС УЧ'!H131/1000)</f>
        <v>8.1000000000000003E-2</v>
      </c>
      <c r="L132" s="14">
        <f t="shared" ca="1" si="22"/>
        <v>5.7941733596116958</v>
      </c>
      <c r="M132" s="13">
        <f t="shared" ca="1" si="23"/>
        <v>101.83326398785186</v>
      </c>
      <c r="N132" s="13">
        <f t="shared" ca="1" si="24"/>
        <v>1.0183326398785186</v>
      </c>
      <c r="O132" s="12">
        <f t="shared" si="25"/>
        <v>5.6205481627436145</v>
      </c>
      <c r="P132" s="12">
        <f t="shared" si="26"/>
        <v>0.1779185892629839</v>
      </c>
      <c r="Q132" s="11">
        <f t="shared" ca="1" si="18"/>
        <v>2132.9679441671024</v>
      </c>
      <c r="R132" s="10">
        <f t="shared" ca="1" si="27"/>
        <v>0.36119668331818428</v>
      </c>
      <c r="U132" s="9">
        <f t="shared" ca="1" si="19"/>
        <v>1505.3197804447734</v>
      </c>
    </row>
    <row r="133" spans="2:21" x14ac:dyDescent="0.3">
      <c r="B133" s="104">
        <v>127</v>
      </c>
      <c r="C133" s="104" t="str">
        <f>'14.1.ТС УЧ'!C132</f>
        <v>Котельная №1 с. Дивеево</v>
      </c>
      <c r="D133" s="104" t="str">
        <f>'14.1.ТС УЧ'!D132</f>
        <v>Т41</v>
      </c>
      <c r="E133" s="104" t="str">
        <f>'14.1.ТС УЧ'!E132</f>
        <v xml:space="preserve">Т42 </v>
      </c>
      <c r="F133" s="104">
        <f>IF('14.1.ТС УЧ'!G132="Подземная канальная или подвальная",2,IF('14.1.ТС УЧ'!G132="Подземная бесканальная",2,IF('14.1.ТС УЧ'!G132="Надземная",1,0)))</f>
        <v>2</v>
      </c>
      <c r="G133" s="104">
        <f t="shared" si="20"/>
        <v>0.05</v>
      </c>
      <c r="H133" s="14">
        <f ca="1">IF(C133=0,0,YEAR(TODAY())-'14.1.ТС УЧ'!F132)</f>
        <v>49</v>
      </c>
      <c r="I133" s="104">
        <f>IF(C133=0,0,'14.1.ТС УЧ'!I132/1000)</f>
        <v>4.8000000000000001E-2</v>
      </c>
      <c r="J133" s="104">
        <f t="shared" si="21"/>
        <v>1</v>
      </c>
      <c r="K133" s="14">
        <f>IF(C133=0,0,'14.1.ТС УЧ'!H132/1000)</f>
        <v>8.1000000000000003E-2</v>
      </c>
      <c r="L133" s="14">
        <f t="shared" ca="1" si="22"/>
        <v>5.7941733596116958</v>
      </c>
      <c r="M133" s="13">
        <f t="shared" ca="1" si="23"/>
        <v>101.83326398785186</v>
      </c>
      <c r="N133" s="13">
        <f t="shared" ca="1" si="24"/>
        <v>4.8879966714168894</v>
      </c>
      <c r="O133" s="12">
        <f t="shared" si="25"/>
        <v>5.6205481627436145</v>
      </c>
      <c r="P133" s="12">
        <f t="shared" si="26"/>
        <v>0.1779185892629839</v>
      </c>
      <c r="Q133" s="11">
        <f t="shared" ca="1" si="18"/>
        <v>2132.9679441671024</v>
      </c>
      <c r="R133" s="10">
        <f t="shared" ca="1" si="27"/>
        <v>7.536505458664816E-3</v>
      </c>
      <c r="U133" s="9">
        <f t="shared" ca="1" si="19"/>
        <v>1532.7930011558026</v>
      </c>
    </row>
    <row r="134" spans="2:21" x14ac:dyDescent="0.3">
      <c r="B134" s="104">
        <v>128</v>
      </c>
      <c r="C134" s="104" t="str">
        <f>'14.1.ТС УЧ'!C133</f>
        <v>Котельная №1 с. Дивеево</v>
      </c>
      <c r="D134" s="104" t="str">
        <f>'14.1.ТС УЧ'!D133</f>
        <v>Т42</v>
      </c>
      <c r="E134" s="104" t="str">
        <f>'14.1.ТС УЧ'!E133</f>
        <v xml:space="preserve">Т43 </v>
      </c>
      <c r="F134" s="104">
        <f>IF('14.1.ТС УЧ'!G133="Подземная канальная или подвальная",2,IF('14.1.ТС УЧ'!G133="Подземная бесканальная",2,IF('14.1.ТС УЧ'!G133="Надземная",1,0)))</f>
        <v>2</v>
      </c>
      <c r="G134" s="104">
        <f t="shared" si="20"/>
        <v>0.05</v>
      </c>
      <c r="H134" s="14">
        <f ca="1">IF(C134=0,0,YEAR(TODAY())-'14.1.ТС УЧ'!F133)</f>
        <v>49</v>
      </c>
      <c r="I134" s="104">
        <f>IF(C134=0,0,'14.1.ТС УЧ'!I133/1000)</f>
        <v>2.8000000000000001E-2</v>
      </c>
      <c r="J134" s="104">
        <f t="shared" si="21"/>
        <v>1</v>
      </c>
      <c r="K134" s="14">
        <f>IF(C134=0,0,'14.1.ТС УЧ'!H133/1000)</f>
        <v>8.1000000000000003E-2</v>
      </c>
      <c r="L134" s="14">
        <f t="shared" ca="1" si="22"/>
        <v>5.7941733596116958</v>
      </c>
      <c r="M134" s="13">
        <f t="shared" ca="1" si="23"/>
        <v>101.83326398785186</v>
      </c>
      <c r="N134" s="13">
        <f t="shared" ca="1" si="24"/>
        <v>2.8513313916598522</v>
      </c>
      <c r="O134" s="12">
        <f t="shared" si="25"/>
        <v>5.6205481627436145</v>
      </c>
      <c r="P134" s="12">
        <f t="shared" si="26"/>
        <v>0.1779185892629839</v>
      </c>
      <c r="Q134" s="11">
        <f t="shared" ca="1" si="18"/>
        <v>2132.9679441671024</v>
      </c>
      <c r="R134" s="10">
        <f t="shared" ca="1" si="27"/>
        <v>5.7767358673241176E-2</v>
      </c>
      <c r="U134" s="9">
        <f t="shared" ca="1" si="19"/>
        <v>1548.8190465705695</v>
      </c>
    </row>
    <row r="135" spans="2:21" x14ac:dyDescent="0.3">
      <c r="B135" s="104">
        <v>129</v>
      </c>
      <c r="C135" s="104" t="str">
        <f>'14.1.ТС УЧ'!C134</f>
        <v>Котельная №1 с. Дивеево</v>
      </c>
      <c r="D135" s="104" t="str">
        <f>'14.1.ТС УЧ'!D134</f>
        <v>Т43</v>
      </c>
      <c r="E135" s="104" t="str">
        <f>'14.1.ТС УЧ'!E134</f>
        <v xml:space="preserve">Т45 </v>
      </c>
      <c r="F135" s="104">
        <f>IF('14.1.ТС УЧ'!G134="Подземная канальная или подвальная",2,IF('14.1.ТС УЧ'!G134="Подземная бесканальная",2,IF('14.1.ТС УЧ'!G134="Надземная",1,0)))</f>
        <v>2</v>
      </c>
      <c r="G135" s="104">
        <f t="shared" si="20"/>
        <v>0.05</v>
      </c>
      <c r="H135" s="14">
        <f ca="1">IF(C135=0,0,YEAR(TODAY())-'14.1.ТС УЧ'!F134)</f>
        <v>49</v>
      </c>
      <c r="I135" s="104">
        <f>IF(C135=0,0,'14.1.ТС УЧ'!I134/1000)</f>
        <v>7.1999999999999995E-2</v>
      </c>
      <c r="J135" s="104">
        <f t="shared" si="21"/>
        <v>1</v>
      </c>
      <c r="K135" s="14">
        <f>IF(C135=0,0,'14.1.ТС УЧ'!H134/1000)</f>
        <v>8.1000000000000003E-2</v>
      </c>
      <c r="L135" s="14">
        <f t="shared" ca="1" si="22"/>
        <v>5.7941733596116958</v>
      </c>
      <c r="M135" s="13">
        <f t="shared" ca="1" si="23"/>
        <v>101.83326398785186</v>
      </c>
      <c r="N135" s="13">
        <f t="shared" ca="1" si="24"/>
        <v>7.3319950071253341</v>
      </c>
      <c r="O135" s="12">
        <f t="shared" si="25"/>
        <v>5.6205481627436145</v>
      </c>
      <c r="P135" s="12">
        <f t="shared" si="26"/>
        <v>0.1779185892629839</v>
      </c>
      <c r="Q135" s="11">
        <f t="shared" ca="1" si="18"/>
        <v>2132.9679441671024</v>
      </c>
      <c r="R135" s="10">
        <f t="shared" ca="1" si="27"/>
        <v>6.542670168900158E-4</v>
      </c>
      <c r="U135" s="9">
        <f t="shared" ca="1" si="19"/>
        <v>1590.0288776371133</v>
      </c>
    </row>
    <row r="136" spans="2:21" x14ac:dyDescent="0.3">
      <c r="B136" s="104">
        <v>130</v>
      </c>
      <c r="C136" s="104" t="str">
        <f>'14.1.ТС УЧ'!C135</f>
        <v>Котельная №1 с. Дивеево</v>
      </c>
      <c r="D136" s="104" t="str">
        <f>'14.1.ТС УЧ'!D135</f>
        <v>ТК2-ГВС</v>
      </c>
      <c r="E136" s="104" t="str">
        <f>'14.1.ТС УЧ'!E135</f>
        <v xml:space="preserve">ТК4-ГВС </v>
      </c>
      <c r="F136" s="104">
        <f>IF('14.1.ТС УЧ'!G135="Подземная канальная или подвальная",2,IF('14.1.ТС УЧ'!G135="Подземная бесканальная",2,IF('14.1.ТС УЧ'!G135="Надземная",1,0)))</f>
        <v>2</v>
      </c>
      <c r="G136" s="104">
        <f t="shared" si="20"/>
        <v>0.05</v>
      </c>
      <c r="H136" s="14">
        <f ca="1">IF(C136=0,0,YEAR(TODAY())-'14.1.ТС УЧ'!F135)</f>
        <v>15</v>
      </c>
      <c r="I136" s="104">
        <f>IF(C136=0,0,'14.1.ТС УЧ'!I135/1000)</f>
        <v>2.9000000000000001E-2</v>
      </c>
      <c r="J136" s="104">
        <f t="shared" si="21"/>
        <v>1</v>
      </c>
      <c r="K136" s="14">
        <f>IF(C136=0,0,'14.1.ТС УЧ'!H135/1000)</f>
        <v>8.1000000000000003E-2</v>
      </c>
      <c r="L136" s="14">
        <f t="shared" ca="1" si="22"/>
        <v>1</v>
      </c>
      <c r="M136" s="13">
        <f t="shared" ca="1" si="23"/>
        <v>0.05</v>
      </c>
      <c r="N136" s="13">
        <f t="shared" ca="1" si="24"/>
        <v>1.4500000000000001E-3</v>
      </c>
      <c r="O136" s="12">
        <f t="shared" si="25"/>
        <v>5.6205481627436145</v>
      </c>
      <c r="P136" s="12">
        <f t="shared" si="26"/>
        <v>0.1779185892629839</v>
      </c>
      <c r="Q136" s="11">
        <f t="shared" ref="Q136:Q199" ca="1" si="28">_xlfn.MAXIFS($U$7:$U$581,$C$7:$C$581,C136)</f>
        <v>2132.9679441671024</v>
      </c>
      <c r="R136" s="10">
        <f t="shared" ca="1" si="27"/>
        <v>0.99855105074207995</v>
      </c>
      <c r="U136" s="9">
        <f t="shared" ref="U136:U199" ca="1" si="29">IF(C135=0,0,IF(C136=C135,U135+N136/P136,N136/P136+1))</f>
        <v>1590.0370274319494</v>
      </c>
    </row>
    <row r="137" spans="2:21" x14ac:dyDescent="0.3">
      <c r="B137" s="104">
        <v>131</v>
      </c>
      <c r="C137" s="104" t="str">
        <f>'14.1.ТС УЧ'!C136</f>
        <v>Котельная №1 с. Дивеево</v>
      </c>
      <c r="D137" s="104" t="str">
        <f>'14.1.ТС УЧ'!D136</f>
        <v>ТК4-ГВС</v>
      </c>
      <c r="E137" s="104" t="str">
        <f>'14.1.ТС УЧ'!E136</f>
        <v xml:space="preserve">ТК5-ГВС </v>
      </c>
      <c r="F137" s="104">
        <f>IF('14.1.ТС УЧ'!G136="Подземная канальная или подвальная",2,IF('14.1.ТС УЧ'!G136="Подземная бесканальная",2,IF('14.1.ТС УЧ'!G136="Надземная",1,0)))</f>
        <v>2</v>
      </c>
      <c r="G137" s="104">
        <f t="shared" si="20"/>
        <v>0.05</v>
      </c>
      <c r="H137" s="14">
        <f ca="1">IF(C137=0,0,YEAR(TODAY())-'14.1.ТС УЧ'!F136)</f>
        <v>15</v>
      </c>
      <c r="I137" s="104">
        <f>IF(C137=0,0,'14.1.ТС УЧ'!I136/1000)</f>
        <v>2.5999999999999999E-2</v>
      </c>
      <c r="J137" s="104">
        <f t="shared" si="21"/>
        <v>1</v>
      </c>
      <c r="K137" s="14">
        <f>IF(C137=0,0,'14.1.ТС УЧ'!H136/1000)</f>
        <v>8.1000000000000003E-2</v>
      </c>
      <c r="L137" s="14">
        <f t="shared" ca="1" si="22"/>
        <v>1</v>
      </c>
      <c r="M137" s="13">
        <f t="shared" ca="1" si="23"/>
        <v>0.05</v>
      </c>
      <c r="N137" s="13">
        <f t="shared" ca="1" si="24"/>
        <v>1.2999999999999999E-3</v>
      </c>
      <c r="O137" s="12">
        <f t="shared" si="25"/>
        <v>5.6205481627436145</v>
      </c>
      <c r="P137" s="12">
        <f t="shared" si="26"/>
        <v>0.1779185892629839</v>
      </c>
      <c r="Q137" s="11">
        <f t="shared" ca="1" si="28"/>
        <v>2132.9679441671024</v>
      </c>
      <c r="R137" s="10">
        <f t="shared" ca="1" si="27"/>
        <v>0.99870084463395226</v>
      </c>
      <c r="U137" s="9">
        <f t="shared" ca="1" si="29"/>
        <v>1590.0443341445609</v>
      </c>
    </row>
    <row r="138" spans="2:21" x14ac:dyDescent="0.3">
      <c r="B138" s="104">
        <v>132</v>
      </c>
      <c r="C138" s="104" t="str">
        <f>'14.1.ТС УЧ'!C137</f>
        <v>Котельная №1 с. Дивеево</v>
      </c>
      <c r="D138" s="104" t="str">
        <f>'14.1.ТС УЧ'!D137</f>
        <v>ТК5-ГВС</v>
      </c>
      <c r="E138" s="104" t="str">
        <f>'14.1.ТС УЧ'!E137</f>
        <v xml:space="preserve">ТК6-ГВС </v>
      </c>
      <c r="F138" s="104">
        <f>IF('14.1.ТС УЧ'!G137="Подземная канальная или подвальная",2,IF('14.1.ТС УЧ'!G137="Подземная бесканальная",2,IF('14.1.ТС УЧ'!G137="Надземная",1,0)))</f>
        <v>2</v>
      </c>
      <c r="G138" s="104">
        <f t="shared" si="20"/>
        <v>0.05</v>
      </c>
      <c r="H138" s="14">
        <f ca="1">IF(C138=0,0,YEAR(TODAY())-'14.1.ТС УЧ'!F137)</f>
        <v>9</v>
      </c>
      <c r="I138" s="104">
        <f>IF(C138=0,0,'14.1.ТС УЧ'!I137/1000)</f>
        <v>4.1500000000000002E-2</v>
      </c>
      <c r="J138" s="104">
        <f t="shared" si="21"/>
        <v>1</v>
      </c>
      <c r="K138" s="14">
        <f>IF(C138=0,0,'14.1.ТС УЧ'!H137/1000)</f>
        <v>8.1000000000000003E-2</v>
      </c>
      <c r="L138" s="14">
        <f t="shared" ca="1" si="22"/>
        <v>1</v>
      </c>
      <c r="M138" s="13">
        <f t="shared" ca="1" si="23"/>
        <v>0.05</v>
      </c>
      <c r="N138" s="13">
        <f t="shared" ca="1" si="24"/>
        <v>2.075E-3</v>
      </c>
      <c r="O138" s="12">
        <f t="shared" si="25"/>
        <v>5.6205481627436145</v>
      </c>
      <c r="P138" s="12">
        <f t="shared" si="26"/>
        <v>0.1779185892629839</v>
      </c>
      <c r="Q138" s="11">
        <f t="shared" ca="1" si="28"/>
        <v>2132.9679441671024</v>
      </c>
      <c r="R138" s="10">
        <f t="shared" ca="1" si="27"/>
        <v>0.99792715132424348</v>
      </c>
      <c r="U138" s="9">
        <f t="shared" ca="1" si="29"/>
        <v>1590.0559967819986</v>
      </c>
    </row>
    <row r="139" spans="2:21" x14ac:dyDescent="0.3">
      <c r="B139" s="104">
        <v>133</v>
      </c>
      <c r="C139" s="104" t="str">
        <f>'14.1.ТС УЧ'!C138</f>
        <v>Котельная №1 с. Дивеево</v>
      </c>
      <c r="D139" s="104" t="str">
        <f>'14.1.ТС УЧ'!D138</f>
        <v>Т69</v>
      </c>
      <c r="E139" s="104" t="str">
        <f>'14.1.ТС УЧ'!E138</f>
        <v xml:space="preserve">Т17 </v>
      </c>
      <c r="F139" s="104">
        <f>IF('14.1.ТС УЧ'!G138="Подземная канальная или подвальная",2,IF('14.1.ТС УЧ'!G138="Подземная бесканальная",2,IF('14.1.ТС УЧ'!G138="Надземная",1,0)))</f>
        <v>1</v>
      </c>
      <c r="G139" s="104">
        <f t="shared" si="20"/>
        <v>0.05</v>
      </c>
      <c r="H139" s="14">
        <f ca="1">IF(C139=0,0,YEAR(TODAY())-'14.1.ТС УЧ'!F138)</f>
        <v>49</v>
      </c>
      <c r="I139" s="104">
        <f>IF(C139=0,0,'14.1.ТС УЧ'!I138/1000)</f>
        <v>0.16</v>
      </c>
      <c r="J139" s="104">
        <f t="shared" si="21"/>
        <v>1</v>
      </c>
      <c r="K139" s="14">
        <f>IF(C139=0,0,'14.1.ТС УЧ'!H138/1000)</f>
        <v>6.9000000000000006E-2</v>
      </c>
      <c r="L139" s="14">
        <f t="shared" ca="1" si="22"/>
        <v>5.7941733596116958</v>
      </c>
      <c r="M139" s="13">
        <f t="shared" ca="1" si="23"/>
        <v>101.83326398785186</v>
      </c>
      <c r="N139" s="13">
        <f t="shared" ca="1" si="24"/>
        <v>16.293322238056298</v>
      </c>
      <c r="O139" s="12">
        <f t="shared" si="25"/>
        <v>5.1461143813219747</v>
      </c>
      <c r="P139" s="12">
        <f t="shared" si="26"/>
        <v>0.1943213706305362</v>
      </c>
      <c r="Q139" s="11">
        <f t="shared" ca="1" si="28"/>
        <v>2132.9679441671024</v>
      </c>
      <c r="R139" s="10">
        <f t="shared" ca="1" si="27"/>
        <v>8.3926683218694691E-8</v>
      </c>
      <c r="U139" s="9">
        <f t="shared" ca="1" si="29"/>
        <v>1673.9032966707732</v>
      </c>
    </row>
    <row r="140" spans="2:21" x14ac:dyDescent="0.3">
      <c r="B140" s="104">
        <v>134</v>
      </c>
      <c r="C140" s="104" t="str">
        <f>'14.1.ТС УЧ'!C139</f>
        <v>Котельная №1 с. Дивеево</v>
      </c>
      <c r="D140" s="104" t="str">
        <f>'14.1.ТС УЧ'!D139</f>
        <v>Т33</v>
      </c>
      <c r="E140" s="104" t="str">
        <f>'14.1.ТС УЧ'!E139</f>
        <v xml:space="preserve">Т33а </v>
      </c>
      <c r="F140" s="104">
        <f>IF('14.1.ТС УЧ'!G139="Подземная канальная или подвальная",2,IF('14.1.ТС УЧ'!G139="Подземная бесканальная",2,IF('14.1.ТС УЧ'!G139="Надземная",1,0)))</f>
        <v>2</v>
      </c>
      <c r="G140" s="104">
        <f t="shared" si="20"/>
        <v>0.05</v>
      </c>
      <c r="H140" s="14">
        <f ca="1">IF(C140=0,0,YEAR(TODAY())-'14.1.ТС УЧ'!F139)</f>
        <v>49</v>
      </c>
      <c r="I140" s="104">
        <f>IF(C140=0,0,'14.1.ТС УЧ'!I139/1000)</f>
        <v>0.04</v>
      </c>
      <c r="J140" s="104">
        <f t="shared" si="21"/>
        <v>1</v>
      </c>
      <c r="K140" s="14">
        <f>IF(C140=0,0,'14.1.ТС УЧ'!H139/1000)</f>
        <v>6.9000000000000006E-2</v>
      </c>
      <c r="L140" s="14">
        <f t="shared" ca="1" si="22"/>
        <v>5.7941733596116958</v>
      </c>
      <c r="M140" s="13">
        <f t="shared" ca="1" si="23"/>
        <v>101.83326398785186</v>
      </c>
      <c r="N140" s="13">
        <f t="shared" ca="1" si="24"/>
        <v>4.0733305595140745</v>
      </c>
      <c r="O140" s="12">
        <f t="shared" si="25"/>
        <v>5.1461143813219747</v>
      </c>
      <c r="P140" s="12">
        <f t="shared" si="26"/>
        <v>0.1943213706305362</v>
      </c>
      <c r="Q140" s="11">
        <f t="shared" ca="1" si="28"/>
        <v>2132.9679441671024</v>
      </c>
      <c r="R140" s="10">
        <f t="shared" ca="1" si="27"/>
        <v>1.7020605860197775E-2</v>
      </c>
      <c r="U140" s="9">
        <f t="shared" ca="1" si="29"/>
        <v>1694.8651216429669</v>
      </c>
    </row>
    <row r="141" spans="2:21" x14ac:dyDescent="0.3">
      <c r="B141" s="104">
        <v>135</v>
      </c>
      <c r="C141" s="104" t="str">
        <f>'14.1.ТС УЧ'!C140</f>
        <v>Котельная №1 с. Дивеево</v>
      </c>
      <c r="D141" s="104" t="str">
        <f>'14.1.ТС УЧ'!D140</f>
        <v>Т33а</v>
      </c>
      <c r="E141" s="104" t="str">
        <f>'14.1.ТС УЧ'!E140</f>
        <v xml:space="preserve">ул. Мира, 6 </v>
      </c>
      <c r="F141" s="104">
        <f>IF('14.1.ТС УЧ'!G140="Подземная канальная или подвальная",2,IF('14.1.ТС УЧ'!G140="Подземная бесканальная",2,IF('14.1.ТС УЧ'!G140="Надземная",1,0)))</f>
        <v>2</v>
      </c>
      <c r="G141" s="104">
        <f t="shared" si="20"/>
        <v>0.05</v>
      </c>
      <c r="H141" s="14">
        <f ca="1">IF(C141=0,0,YEAR(TODAY())-'14.1.ТС УЧ'!F140)</f>
        <v>38</v>
      </c>
      <c r="I141" s="104">
        <f>IF(C141=0,0,'14.1.ТС УЧ'!I140/1000)</f>
        <v>0.01</v>
      </c>
      <c r="J141" s="104">
        <f t="shared" si="21"/>
        <v>1</v>
      </c>
      <c r="K141" s="14">
        <f>IF(C141=0,0,'14.1.ТС УЧ'!H140/1000)</f>
        <v>6.9000000000000006E-2</v>
      </c>
      <c r="L141" s="14">
        <f t="shared" ca="1" si="22"/>
        <v>3.3429472211396343</v>
      </c>
      <c r="M141" s="13">
        <f t="shared" ca="1" si="23"/>
        <v>1.1412278748440332</v>
      </c>
      <c r="N141" s="13">
        <f t="shared" ca="1" si="24"/>
        <v>1.1412278748440332E-2</v>
      </c>
      <c r="O141" s="12">
        <f t="shared" si="25"/>
        <v>5.1461143813219747</v>
      </c>
      <c r="P141" s="12">
        <f t="shared" si="26"/>
        <v>0.1943213706305362</v>
      </c>
      <c r="Q141" s="11">
        <f t="shared" ca="1" si="28"/>
        <v>2132.9679441671024</v>
      </c>
      <c r="R141" s="10">
        <f t="shared" ca="1" si="27"/>
        <v>0.98865259428710306</v>
      </c>
      <c r="U141" s="9">
        <f t="shared" ca="1" si="29"/>
        <v>1694.9238505347578</v>
      </c>
    </row>
    <row r="142" spans="2:21" x14ac:dyDescent="0.3">
      <c r="B142" s="104">
        <v>136</v>
      </c>
      <c r="C142" s="104" t="str">
        <f>'14.1.ТС УЧ'!C141</f>
        <v>Котельная №1 с. Дивеево</v>
      </c>
      <c r="D142" s="104" t="str">
        <f>'14.1.ТС УЧ'!D141</f>
        <v>Т12</v>
      </c>
      <c r="E142" s="104" t="str">
        <f>'14.1.ТС УЧ'!E141</f>
        <v xml:space="preserve">ул. Южная, 1 </v>
      </c>
      <c r="F142" s="104">
        <f>IF('14.1.ТС УЧ'!G141="Подземная канальная или подвальная",2,IF('14.1.ТС УЧ'!G141="Подземная бесканальная",2,IF('14.1.ТС УЧ'!G141="Надземная",1,0)))</f>
        <v>2</v>
      </c>
      <c r="G142" s="104">
        <f t="shared" si="20"/>
        <v>0.05</v>
      </c>
      <c r="H142" s="14">
        <f ca="1">IF(C142=0,0,YEAR(TODAY())-'14.1.ТС УЧ'!F141)</f>
        <v>40</v>
      </c>
      <c r="I142" s="104">
        <f>IF(C142=0,0,'14.1.ТС УЧ'!I141/1000)</f>
        <v>5.8999999999999997E-2</v>
      </c>
      <c r="J142" s="104">
        <f t="shared" si="21"/>
        <v>1</v>
      </c>
      <c r="K142" s="14">
        <f>IF(C142=0,0,'14.1.ТС УЧ'!H141/1000)</f>
        <v>6.9000000000000006E-2</v>
      </c>
      <c r="L142" s="14">
        <f t="shared" ca="1" si="22"/>
        <v>3.6945280494653252</v>
      </c>
      <c r="M142" s="13">
        <f t="shared" ca="1" si="23"/>
        <v>2.095258149076467</v>
      </c>
      <c r="N142" s="13">
        <f t="shared" ca="1" si="24"/>
        <v>0.12362023079551154</v>
      </c>
      <c r="O142" s="12">
        <f t="shared" si="25"/>
        <v>5.1461143813219747</v>
      </c>
      <c r="P142" s="12">
        <f t="shared" si="26"/>
        <v>0.1943213706305362</v>
      </c>
      <c r="Q142" s="11">
        <f t="shared" ca="1" si="28"/>
        <v>2132.9679441671024</v>
      </c>
      <c r="R142" s="10">
        <f t="shared" ca="1" si="27"/>
        <v>0.88371538505282254</v>
      </c>
      <c r="U142" s="9">
        <f t="shared" ca="1" si="29"/>
        <v>1695.5600143822769</v>
      </c>
    </row>
    <row r="143" spans="2:21" x14ac:dyDescent="0.3">
      <c r="B143" s="104">
        <v>137</v>
      </c>
      <c r="C143" s="104" t="str">
        <f>'14.1.ТС УЧ'!C142</f>
        <v>Котельная №1 с. Дивеево</v>
      </c>
      <c r="D143" s="104" t="str">
        <f>'14.1.ТС УЧ'!D142</f>
        <v>Т12</v>
      </c>
      <c r="E143" s="104" t="str">
        <f>'14.1.ТС УЧ'!E142</f>
        <v xml:space="preserve">ул. Южная, 3А </v>
      </c>
      <c r="F143" s="104">
        <f>IF('14.1.ТС УЧ'!G142="Подземная канальная или подвальная",2,IF('14.1.ТС УЧ'!G142="Подземная бесканальная",2,IF('14.1.ТС УЧ'!G142="Надземная",1,0)))</f>
        <v>2</v>
      </c>
      <c r="G143" s="104">
        <f t="shared" si="20"/>
        <v>0.05</v>
      </c>
      <c r="H143" s="14">
        <f ca="1">IF(C143=0,0,YEAR(TODAY())-'14.1.ТС УЧ'!F142)</f>
        <v>36</v>
      </c>
      <c r="I143" s="104">
        <f>IF(C143=0,0,'14.1.ТС УЧ'!I142/1000)</f>
        <v>6.9000000000000006E-2</v>
      </c>
      <c r="J143" s="104">
        <f t="shared" si="21"/>
        <v>1</v>
      </c>
      <c r="K143" s="14">
        <f>IF(C143=0,0,'14.1.ТС УЧ'!H142/1000)</f>
        <v>6.9000000000000006E-2</v>
      </c>
      <c r="L143" s="14">
        <f t="shared" ca="1" si="22"/>
        <v>3.0248237322064733</v>
      </c>
      <c r="M143" s="13">
        <f t="shared" ca="1" si="23"/>
        <v>0.66893590951042936</v>
      </c>
      <c r="N143" s="13">
        <f t="shared" ca="1" si="24"/>
        <v>4.6156577756219633E-2</v>
      </c>
      <c r="O143" s="12">
        <f t="shared" si="25"/>
        <v>5.1461143813219747</v>
      </c>
      <c r="P143" s="12">
        <f t="shared" si="26"/>
        <v>0.1943213706305362</v>
      </c>
      <c r="Q143" s="11">
        <f t="shared" ca="1" si="28"/>
        <v>2132.9679441671024</v>
      </c>
      <c r="R143" s="10">
        <f t="shared" ca="1" si="27"/>
        <v>0.95489243556975612</v>
      </c>
      <c r="U143" s="9">
        <f t="shared" ca="1" si="29"/>
        <v>1695.7975414108607</v>
      </c>
    </row>
    <row r="144" spans="2:21" x14ac:dyDescent="0.3">
      <c r="B144" s="104">
        <v>138</v>
      </c>
      <c r="C144" s="104" t="str">
        <f>'14.1.ТС УЧ'!C143</f>
        <v>Котельная №1 с. Дивеево</v>
      </c>
      <c r="D144" s="104" t="str">
        <f>'14.1.ТС УЧ'!D143</f>
        <v>Т36а</v>
      </c>
      <c r="E144" s="104" t="str">
        <f>'14.1.ТС УЧ'!E143</f>
        <v xml:space="preserve">ул. Южная, 9 </v>
      </c>
      <c r="F144" s="104">
        <f>IF('14.1.ТС УЧ'!G143="Подземная канальная или подвальная",2,IF('14.1.ТС УЧ'!G143="Подземная бесканальная",2,IF('14.1.ТС УЧ'!G143="Надземная",1,0)))</f>
        <v>2</v>
      </c>
      <c r="G144" s="104">
        <f t="shared" ref="G144:G207" si="30">IF(C144=0,0,0.05)</f>
        <v>0.05</v>
      </c>
      <c r="H144" s="14">
        <f ca="1">IF(C144=0,0,YEAR(TODAY())-'14.1.ТС УЧ'!F143)</f>
        <v>49</v>
      </c>
      <c r="I144" s="104">
        <f>IF(C144=0,0,'14.1.ТС УЧ'!I143/1000)</f>
        <v>1.7999999999999999E-2</v>
      </c>
      <c r="J144" s="104">
        <f t="shared" ref="J144:J207" si="31">IF(C144=0,0,(IF(K144&lt;0.3,1,IF(K144&lt;0.6,1.5,IF(K144=0.6,2,IF(K144&lt;1.4,3,0))))))</f>
        <v>1</v>
      </c>
      <c r="K144" s="14">
        <f>IF(C144=0,0,'14.1.ТС УЧ'!H143/1000)</f>
        <v>6.9000000000000006E-2</v>
      </c>
      <c r="L144" s="14">
        <f t="shared" ref="L144:L207" ca="1" si="32">IF(C144=0,0,IF(H144&gt;17,0.5*EXP(H144/20),IF(H144&gt;3,1,0.8)))</f>
        <v>5.7941733596116958</v>
      </c>
      <c r="M144" s="13">
        <f t="shared" ref="M144:M207" ca="1" si="33">IF(C144=0,0,G144*(0.1*H144)^(L144-1))</f>
        <v>101.83326398785186</v>
      </c>
      <c r="N144" s="13">
        <f t="shared" ref="N144:N207" ca="1" si="34">IF(C144=0,0,M144*I144)</f>
        <v>1.8329987517813335</v>
      </c>
      <c r="O144" s="12">
        <f t="shared" ref="O144:O207" si="35">IF(C144=0,0,2.91*(1+((20.89+((-1.88)*J144))*K144^(1.2))))</f>
        <v>5.1461143813219747</v>
      </c>
      <c r="P144" s="12">
        <f t="shared" ref="P144:P207" si="36">IF(C144=0,0,1/O144)</f>
        <v>0.1943213706305362</v>
      </c>
      <c r="Q144" s="11">
        <f t="shared" ca="1" si="28"/>
        <v>2132.9679441671024</v>
      </c>
      <c r="R144" s="10">
        <f t="shared" ref="R144:R207" ca="1" si="37">IF(C144=0,0,EXP(-N144))</f>
        <v>0.15993324784312299</v>
      </c>
      <c r="U144" s="9">
        <f t="shared" ca="1" si="29"/>
        <v>1705.2303626483479</v>
      </c>
    </row>
    <row r="145" spans="2:21" x14ac:dyDescent="0.3">
      <c r="B145" s="104">
        <v>139</v>
      </c>
      <c r="C145" s="104" t="str">
        <f>'14.1.ТС УЧ'!C144</f>
        <v>Котельная №1 с. Дивеево</v>
      </c>
      <c r="D145" s="104" t="str">
        <f>'14.1.ТС УЧ'!D144</f>
        <v>Т13</v>
      </c>
      <c r="E145" s="104" t="str">
        <f>'14.1.ТС УЧ'!E144</f>
        <v xml:space="preserve">ул. Южная, 5 </v>
      </c>
      <c r="F145" s="104">
        <f>IF('14.1.ТС УЧ'!G144="Подземная канальная или подвальная",2,IF('14.1.ТС УЧ'!G144="Подземная бесканальная",2,IF('14.1.ТС УЧ'!G144="Надземная",1,0)))</f>
        <v>2</v>
      </c>
      <c r="G145" s="104">
        <f t="shared" si="30"/>
        <v>0.05</v>
      </c>
      <c r="H145" s="14">
        <f ca="1">IF(C145=0,0,YEAR(TODAY())-'14.1.ТС УЧ'!F144)</f>
        <v>37</v>
      </c>
      <c r="I145" s="104">
        <f>IF(C145=0,0,'14.1.ТС УЧ'!I144/1000)</f>
        <v>0.01</v>
      </c>
      <c r="J145" s="104">
        <f t="shared" si="31"/>
        <v>1</v>
      </c>
      <c r="K145" s="14">
        <f>IF(C145=0,0,'14.1.ТС УЧ'!H144/1000)</f>
        <v>6.9000000000000006E-2</v>
      </c>
      <c r="L145" s="14">
        <f t="shared" ca="1" si="32"/>
        <v>3.179909761300916</v>
      </c>
      <c r="M145" s="13">
        <f t="shared" ca="1" si="33"/>
        <v>0.86616072845063563</v>
      </c>
      <c r="N145" s="13">
        <f t="shared" ca="1" si="34"/>
        <v>8.661607284506356E-3</v>
      </c>
      <c r="O145" s="12">
        <f t="shared" si="35"/>
        <v>5.1461143813219747</v>
      </c>
      <c r="P145" s="12">
        <f t="shared" si="36"/>
        <v>0.1943213706305362</v>
      </c>
      <c r="Q145" s="11">
        <f t="shared" ca="1" si="28"/>
        <v>2132.9679441671024</v>
      </c>
      <c r="R145" s="10">
        <f t="shared" ca="1" si="37"/>
        <v>0.99137579636605488</v>
      </c>
      <c r="U145" s="9">
        <f t="shared" ca="1" si="29"/>
        <v>1705.27493627016</v>
      </c>
    </row>
    <row r="146" spans="2:21" x14ac:dyDescent="0.3">
      <c r="B146" s="104">
        <v>140</v>
      </c>
      <c r="C146" s="104" t="str">
        <f>'14.1.ТС УЧ'!C145</f>
        <v>Котельная №1 с. Дивеево</v>
      </c>
      <c r="D146" s="104" t="str">
        <f>'14.1.ТС УЧ'!D145</f>
        <v>Т16</v>
      </c>
      <c r="E146" s="104" t="str">
        <f>'14.1.ТС УЧ'!E145</f>
        <v xml:space="preserve">ул. Космонавтов, 1 </v>
      </c>
      <c r="F146" s="104">
        <f>IF('14.1.ТС УЧ'!G145="Подземная канальная или подвальная",2,IF('14.1.ТС УЧ'!G145="Подземная бесканальная",2,IF('14.1.ТС УЧ'!G145="Надземная",1,0)))</f>
        <v>2</v>
      </c>
      <c r="G146" s="104">
        <f t="shared" si="30"/>
        <v>0.05</v>
      </c>
      <c r="H146" s="14">
        <f ca="1">IF(C146=0,0,YEAR(TODAY())-'14.1.ТС УЧ'!F145)</f>
        <v>37</v>
      </c>
      <c r="I146" s="104">
        <f>IF(C146=0,0,'14.1.ТС УЧ'!I145/1000)</f>
        <v>1.4999999999999999E-2</v>
      </c>
      <c r="J146" s="104">
        <f t="shared" si="31"/>
        <v>1</v>
      </c>
      <c r="K146" s="14">
        <f>IF(C146=0,0,'14.1.ТС УЧ'!H145/1000)</f>
        <v>6.9000000000000006E-2</v>
      </c>
      <c r="L146" s="14">
        <f t="shared" ca="1" si="32"/>
        <v>3.179909761300916</v>
      </c>
      <c r="M146" s="13">
        <f t="shared" ca="1" si="33"/>
        <v>0.86616072845063563</v>
      </c>
      <c r="N146" s="13">
        <f t="shared" ca="1" si="34"/>
        <v>1.2992410926759535E-2</v>
      </c>
      <c r="O146" s="12">
        <f t="shared" si="35"/>
        <v>5.1461143813219747</v>
      </c>
      <c r="P146" s="12">
        <f t="shared" si="36"/>
        <v>0.1943213706305362</v>
      </c>
      <c r="Q146" s="11">
        <f t="shared" ca="1" si="28"/>
        <v>2132.9679441671024</v>
      </c>
      <c r="R146" s="10">
        <f t="shared" ca="1" si="37"/>
        <v>0.98709162610250789</v>
      </c>
      <c r="U146" s="9">
        <f t="shared" ca="1" si="29"/>
        <v>1705.3417967028781</v>
      </c>
    </row>
    <row r="147" spans="2:21" x14ac:dyDescent="0.3">
      <c r="B147" s="104">
        <v>141</v>
      </c>
      <c r="C147" s="104" t="str">
        <f>'14.1.ТС УЧ'!C146</f>
        <v>Котельная №1 с. Дивеево</v>
      </c>
      <c r="D147" s="104" t="str">
        <f>'14.1.ТС УЧ'!D146</f>
        <v>Т17</v>
      </c>
      <c r="E147" s="104" t="str">
        <f>'14.1.ТС УЧ'!E146</f>
        <v xml:space="preserve">Т18 </v>
      </c>
      <c r="F147" s="104">
        <f>IF('14.1.ТС УЧ'!G146="Подземная канальная или подвальная",2,IF('14.1.ТС УЧ'!G146="Подземная бесканальная",2,IF('14.1.ТС УЧ'!G146="Надземная",1,0)))</f>
        <v>2</v>
      </c>
      <c r="G147" s="104">
        <f t="shared" si="30"/>
        <v>0.05</v>
      </c>
      <c r="H147" s="14">
        <f ca="1">IF(C147=0,0,YEAR(TODAY())-'14.1.ТС УЧ'!F146)</f>
        <v>44</v>
      </c>
      <c r="I147" s="104">
        <f>IF(C147=0,0,'14.1.ТС УЧ'!I146/1000)</f>
        <v>3.5000000000000003E-2</v>
      </c>
      <c r="J147" s="104">
        <f t="shared" si="31"/>
        <v>1</v>
      </c>
      <c r="K147" s="14">
        <f>IF(C147=0,0,'14.1.ТС УЧ'!H146/1000)</f>
        <v>6.9000000000000006E-2</v>
      </c>
      <c r="L147" s="14">
        <f t="shared" ca="1" si="32"/>
        <v>4.512506749717061</v>
      </c>
      <c r="M147" s="13">
        <f t="shared" ca="1" si="33"/>
        <v>9.1012673845597813</v>
      </c>
      <c r="N147" s="13">
        <f t="shared" ca="1" si="34"/>
        <v>0.31854435845959239</v>
      </c>
      <c r="O147" s="12">
        <f t="shared" si="35"/>
        <v>5.1461143813219747</v>
      </c>
      <c r="P147" s="12">
        <f t="shared" si="36"/>
        <v>0.1943213706305362</v>
      </c>
      <c r="Q147" s="11">
        <f t="shared" ca="1" si="28"/>
        <v>2132.9679441671024</v>
      </c>
      <c r="R147" s="10">
        <f t="shared" ca="1" si="37"/>
        <v>0.72720681946580046</v>
      </c>
      <c r="U147" s="9">
        <f t="shared" ca="1" si="29"/>
        <v>1706.981062407036</v>
      </c>
    </row>
    <row r="148" spans="2:21" ht="27.6" x14ac:dyDescent="0.3">
      <c r="B148" s="104">
        <v>142</v>
      </c>
      <c r="C148" s="104" t="str">
        <f>'14.1.ТС УЧ'!C147</f>
        <v>Котельная №1 с. Дивеево</v>
      </c>
      <c r="D148" s="104" t="str">
        <f>'14.1.ТС УЧ'!D147</f>
        <v>Т69</v>
      </c>
      <c r="E148" s="104" t="str">
        <f>'14.1.ТС УЧ'!E147</f>
        <v xml:space="preserve">ул. Октябрьская, 47А </v>
      </c>
      <c r="F148" s="104">
        <f>IF('14.1.ТС УЧ'!G147="Подземная канальная или подвальная",2,IF('14.1.ТС УЧ'!G147="Подземная бесканальная",2,IF('14.1.ТС УЧ'!G147="Надземная",1,0)))</f>
        <v>2</v>
      </c>
      <c r="G148" s="104">
        <f t="shared" si="30"/>
        <v>0.05</v>
      </c>
      <c r="H148" s="14">
        <f ca="1">IF(C148=0,0,YEAR(TODAY())-'14.1.ТС УЧ'!F147)</f>
        <v>32</v>
      </c>
      <c r="I148" s="104">
        <f>IF(C148=0,0,'14.1.ТС УЧ'!I147/1000)</f>
        <v>0.25600000000000001</v>
      </c>
      <c r="J148" s="104">
        <f t="shared" si="31"/>
        <v>1</v>
      </c>
      <c r="K148" s="14">
        <f>IF(C148=0,0,'14.1.ТС УЧ'!H147/1000)</f>
        <v>6.9000000000000006E-2</v>
      </c>
      <c r="L148" s="14">
        <f t="shared" ca="1" si="32"/>
        <v>2.4765162121975575</v>
      </c>
      <c r="M148" s="13">
        <f t="shared" ca="1" si="33"/>
        <v>0.27850444878606945</v>
      </c>
      <c r="N148" s="13">
        <f t="shared" ca="1" si="34"/>
        <v>7.129713888923378E-2</v>
      </c>
      <c r="O148" s="12">
        <f t="shared" si="35"/>
        <v>5.1461143813219747</v>
      </c>
      <c r="P148" s="12">
        <f t="shared" si="36"/>
        <v>0.1943213706305362</v>
      </c>
      <c r="Q148" s="11">
        <f t="shared" ca="1" si="28"/>
        <v>2132.9679441671024</v>
      </c>
      <c r="R148" s="10">
        <f t="shared" ca="1" si="37"/>
        <v>0.93118515969162208</v>
      </c>
      <c r="U148" s="9">
        <f t="shared" ca="1" si="29"/>
        <v>1707.3479656388211</v>
      </c>
    </row>
    <row r="149" spans="2:21" x14ac:dyDescent="0.3">
      <c r="B149" s="104">
        <v>143</v>
      </c>
      <c r="C149" s="104" t="str">
        <f>'14.1.ТС УЧ'!C148</f>
        <v>Котельная №1 с. Дивеево</v>
      </c>
      <c r="D149" s="104" t="str">
        <f>'14.1.ТС УЧ'!D148</f>
        <v>Т70</v>
      </c>
      <c r="E149" s="104" t="str">
        <f>'14.1.ТС УЧ'!E148</f>
        <v xml:space="preserve">Т71 </v>
      </c>
      <c r="F149" s="104">
        <f>IF('14.1.ТС УЧ'!G148="Подземная канальная или подвальная",2,IF('14.1.ТС УЧ'!G148="Подземная бесканальная",2,IF('14.1.ТС УЧ'!G148="Надземная",1,0)))</f>
        <v>2</v>
      </c>
      <c r="G149" s="104">
        <f t="shared" si="30"/>
        <v>0.05</v>
      </c>
      <c r="H149" s="14">
        <f ca="1">IF(C149=0,0,YEAR(TODAY())-'14.1.ТС УЧ'!F148)</f>
        <v>49</v>
      </c>
      <c r="I149" s="104">
        <f>IF(C149=0,0,'14.1.ТС УЧ'!I148/1000)</f>
        <v>0.04</v>
      </c>
      <c r="J149" s="104">
        <f t="shared" si="31"/>
        <v>1</v>
      </c>
      <c r="K149" s="14">
        <f>IF(C149=0,0,'14.1.ТС УЧ'!H148/1000)</f>
        <v>6.9000000000000006E-2</v>
      </c>
      <c r="L149" s="14">
        <f t="shared" ca="1" si="32"/>
        <v>5.7941733596116958</v>
      </c>
      <c r="M149" s="13">
        <f t="shared" ca="1" si="33"/>
        <v>101.83326398785186</v>
      </c>
      <c r="N149" s="13">
        <f t="shared" ca="1" si="34"/>
        <v>4.0733305595140745</v>
      </c>
      <c r="O149" s="12">
        <f t="shared" si="35"/>
        <v>5.1461143813219747</v>
      </c>
      <c r="P149" s="12">
        <f t="shared" si="36"/>
        <v>0.1943213706305362</v>
      </c>
      <c r="Q149" s="11">
        <f t="shared" ca="1" si="28"/>
        <v>2132.9679441671024</v>
      </c>
      <c r="R149" s="10">
        <f t="shared" ca="1" si="37"/>
        <v>1.7020605860197775E-2</v>
      </c>
      <c r="U149" s="9">
        <f t="shared" ca="1" si="29"/>
        <v>1728.3097906110147</v>
      </c>
    </row>
    <row r="150" spans="2:21" x14ac:dyDescent="0.3">
      <c r="B150" s="104">
        <v>144</v>
      </c>
      <c r="C150" s="104" t="str">
        <f>'14.1.ТС УЧ'!C149</f>
        <v>Котельная №1 с. Дивеево</v>
      </c>
      <c r="D150" s="104" t="str">
        <f>'14.1.ТС УЧ'!D149</f>
        <v>Т71</v>
      </c>
      <c r="E150" s="104" t="str">
        <f>'14.1.ТС УЧ'!E149</f>
        <v xml:space="preserve">Т72 </v>
      </c>
      <c r="F150" s="104">
        <f>IF('14.1.ТС УЧ'!G149="Подземная канальная или подвальная",2,IF('14.1.ТС УЧ'!G149="Подземная бесканальная",2,IF('14.1.ТС УЧ'!G149="Надземная",1,0)))</f>
        <v>2</v>
      </c>
      <c r="G150" s="104">
        <f t="shared" si="30"/>
        <v>0.05</v>
      </c>
      <c r="H150" s="14">
        <f ca="1">IF(C150=0,0,YEAR(TODAY())-'14.1.ТС УЧ'!F149)</f>
        <v>49</v>
      </c>
      <c r="I150" s="104">
        <f>IF(C150=0,0,'14.1.ТС УЧ'!I149/1000)</f>
        <v>3.3000000000000002E-2</v>
      </c>
      <c r="J150" s="104">
        <f t="shared" si="31"/>
        <v>1</v>
      </c>
      <c r="K150" s="14">
        <f>IF(C150=0,0,'14.1.ТС УЧ'!H149/1000)</f>
        <v>6.9000000000000006E-2</v>
      </c>
      <c r="L150" s="14">
        <f t="shared" ca="1" si="32"/>
        <v>5.7941733596116958</v>
      </c>
      <c r="M150" s="13">
        <f t="shared" ca="1" si="33"/>
        <v>101.83326398785186</v>
      </c>
      <c r="N150" s="13">
        <f t="shared" ca="1" si="34"/>
        <v>3.3604977115991117</v>
      </c>
      <c r="O150" s="12">
        <f t="shared" si="35"/>
        <v>5.1461143813219747</v>
      </c>
      <c r="P150" s="12">
        <f t="shared" si="36"/>
        <v>0.1943213706305362</v>
      </c>
      <c r="Q150" s="11">
        <f t="shared" ca="1" si="28"/>
        <v>2132.9679441671024</v>
      </c>
      <c r="R150" s="10">
        <f t="shared" ca="1" si="37"/>
        <v>3.4717975105004163E-2</v>
      </c>
      <c r="U150" s="9">
        <f t="shared" ca="1" si="29"/>
        <v>1745.6032962130744</v>
      </c>
    </row>
    <row r="151" spans="2:21" ht="27.6" x14ac:dyDescent="0.3">
      <c r="B151" s="104">
        <v>145</v>
      </c>
      <c r="C151" s="104" t="str">
        <f>'14.1.ТС УЧ'!C150</f>
        <v>Котельная №1 с. Дивеево</v>
      </c>
      <c r="D151" s="104" t="str">
        <f>'14.1.ТС УЧ'!D150</f>
        <v>Т72</v>
      </c>
      <c r="E151" s="104" t="str">
        <f>'14.1.ТС УЧ'!E150</f>
        <v xml:space="preserve">ул. Космонавтов, 1Д </v>
      </c>
      <c r="F151" s="104">
        <f>IF('14.1.ТС УЧ'!G150="Подземная канальная или подвальная",2,IF('14.1.ТС УЧ'!G150="Подземная бесканальная",2,IF('14.1.ТС УЧ'!G150="Надземная",1,0)))</f>
        <v>2</v>
      </c>
      <c r="G151" s="104">
        <f t="shared" si="30"/>
        <v>0.05</v>
      </c>
      <c r="H151" s="14">
        <f ca="1">IF(C151=0,0,YEAR(TODAY())-'14.1.ТС УЧ'!F150)</f>
        <v>49</v>
      </c>
      <c r="I151" s="104">
        <f>IF(C151=0,0,'14.1.ТС УЧ'!I150/1000)</f>
        <v>4.5999999999999999E-2</v>
      </c>
      <c r="J151" s="104">
        <f t="shared" si="31"/>
        <v>1</v>
      </c>
      <c r="K151" s="14">
        <f>IF(C151=0,0,'14.1.ТС УЧ'!H150/1000)</f>
        <v>6.9000000000000006E-2</v>
      </c>
      <c r="L151" s="14">
        <f t="shared" ca="1" si="32"/>
        <v>5.7941733596116958</v>
      </c>
      <c r="M151" s="13">
        <f t="shared" ca="1" si="33"/>
        <v>101.83326398785186</v>
      </c>
      <c r="N151" s="13">
        <f t="shared" ca="1" si="34"/>
        <v>4.6843301434411861</v>
      </c>
      <c r="O151" s="12">
        <f t="shared" si="35"/>
        <v>5.1461143813219747</v>
      </c>
      <c r="P151" s="12">
        <f t="shared" si="36"/>
        <v>0.1943213706305362</v>
      </c>
      <c r="Q151" s="11">
        <f t="shared" ca="1" si="28"/>
        <v>2132.9679441671024</v>
      </c>
      <c r="R151" s="10">
        <f t="shared" ca="1" si="37"/>
        <v>9.2389212919300589E-3</v>
      </c>
      <c r="U151" s="9">
        <f t="shared" ca="1" si="29"/>
        <v>1769.709394931097</v>
      </c>
    </row>
    <row r="152" spans="2:21" x14ac:dyDescent="0.3">
      <c r="B152" s="104">
        <v>146</v>
      </c>
      <c r="C152" s="104" t="str">
        <f>'14.1.ТС УЧ'!C151</f>
        <v>Котельная №1 с. Дивеево</v>
      </c>
      <c r="D152" s="104" t="str">
        <f>'14.1.ТС УЧ'!D151</f>
        <v>ТК5</v>
      </c>
      <c r="E152" s="104" t="str">
        <f>'14.1.ТС УЧ'!E151</f>
        <v xml:space="preserve">ГрОт-Симанина, 9 </v>
      </c>
      <c r="F152" s="104">
        <f>IF('14.1.ТС УЧ'!G151="Подземная канальная или подвальная",2,IF('14.1.ТС УЧ'!G151="Подземная бесканальная",2,IF('14.1.ТС УЧ'!G151="Надземная",1,0)))</f>
        <v>2</v>
      </c>
      <c r="G152" s="104">
        <f t="shared" si="30"/>
        <v>0.05</v>
      </c>
      <c r="H152" s="14">
        <f ca="1">IF(C152=0,0,YEAR(TODAY())-'14.1.ТС УЧ'!F151)</f>
        <v>15</v>
      </c>
      <c r="I152" s="104">
        <f>IF(C152=0,0,'14.1.ТС УЧ'!I151/1000)</f>
        <v>7.0000000000000001E-3</v>
      </c>
      <c r="J152" s="104">
        <f t="shared" si="31"/>
        <v>1</v>
      </c>
      <c r="K152" s="14">
        <f>IF(C152=0,0,'14.1.ТС УЧ'!H151/1000)</f>
        <v>6.9000000000000006E-2</v>
      </c>
      <c r="L152" s="14">
        <f t="shared" ca="1" si="32"/>
        <v>1</v>
      </c>
      <c r="M152" s="13">
        <f t="shared" ca="1" si="33"/>
        <v>0.05</v>
      </c>
      <c r="N152" s="13">
        <f t="shared" ca="1" si="34"/>
        <v>3.5000000000000005E-4</v>
      </c>
      <c r="O152" s="12">
        <f t="shared" si="35"/>
        <v>5.1461143813219747</v>
      </c>
      <c r="P152" s="12">
        <f t="shared" si="36"/>
        <v>0.1943213706305362</v>
      </c>
      <c r="Q152" s="11">
        <f t="shared" ca="1" si="28"/>
        <v>2132.9679441671024</v>
      </c>
      <c r="R152" s="10">
        <f t="shared" ca="1" si="37"/>
        <v>0.99965006124285483</v>
      </c>
      <c r="U152" s="9">
        <f t="shared" ca="1" si="29"/>
        <v>1769.7111960711304</v>
      </c>
    </row>
    <row r="153" spans="2:21" x14ac:dyDescent="0.3">
      <c r="B153" s="104">
        <v>147</v>
      </c>
      <c r="C153" s="104" t="str">
        <f>'14.1.ТС УЧ'!C152</f>
        <v>Котельная №1 с. Дивеево</v>
      </c>
      <c r="D153" s="104" t="str">
        <f>'14.1.ТС УЧ'!D152</f>
        <v>ТК2</v>
      </c>
      <c r="E153" s="104" t="str">
        <f>'14.1.ТС УЧ'!E152</f>
        <v xml:space="preserve">ГрОт-Симанина, 7 </v>
      </c>
      <c r="F153" s="104">
        <f>IF('14.1.ТС УЧ'!G152="Подземная канальная или подвальная",2,IF('14.1.ТС УЧ'!G152="Подземная бесканальная",2,IF('14.1.ТС УЧ'!G152="Надземная",1,0)))</f>
        <v>2</v>
      </c>
      <c r="G153" s="104">
        <f t="shared" si="30"/>
        <v>0.05</v>
      </c>
      <c r="H153" s="14">
        <f ca="1">IF(C153=0,0,YEAR(TODAY())-'14.1.ТС УЧ'!F152)</f>
        <v>11</v>
      </c>
      <c r="I153" s="104">
        <f>IF(C153=0,0,'14.1.ТС УЧ'!I152/1000)</f>
        <v>1.2E-2</v>
      </c>
      <c r="J153" s="104">
        <f t="shared" si="31"/>
        <v>1</v>
      </c>
      <c r="K153" s="14">
        <f>IF(C153=0,0,'14.1.ТС УЧ'!H152/1000)</f>
        <v>6.9000000000000006E-2</v>
      </c>
      <c r="L153" s="14">
        <f t="shared" ca="1" si="32"/>
        <v>1</v>
      </c>
      <c r="M153" s="13">
        <f t="shared" ca="1" si="33"/>
        <v>0.05</v>
      </c>
      <c r="N153" s="13">
        <f t="shared" ca="1" si="34"/>
        <v>6.0000000000000006E-4</v>
      </c>
      <c r="O153" s="12">
        <f t="shared" si="35"/>
        <v>5.1461143813219747</v>
      </c>
      <c r="P153" s="12">
        <f t="shared" si="36"/>
        <v>0.1943213706305362</v>
      </c>
      <c r="Q153" s="11">
        <f t="shared" ca="1" si="28"/>
        <v>2132.9679441671024</v>
      </c>
      <c r="R153" s="10">
        <f t="shared" ca="1" si="37"/>
        <v>0.99940017996400543</v>
      </c>
      <c r="U153" s="9">
        <f t="shared" ca="1" si="29"/>
        <v>1769.7142837397591</v>
      </c>
    </row>
    <row r="154" spans="2:21" x14ac:dyDescent="0.3">
      <c r="B154" s="104">
        <v>148</v>
      </c>
      <c r="C154" s="104" t="str">
        <f>'14.1.ТС УЧ'!C153</f>
        <v>Котельная №1 с. Дивеево</v>
      </c>
      <c r="D154" s="104" t="str">
        <f>'14.1.ТС УЧ'!D153</f>
        <v>Т30</v>
      </c>
      <c r="E154" s="104" t="str">
        <f>'14.1.ТС УЧ'!E153</f>
        <v xml:space="preserve">Т33 </v>
      </c>
      <c r="F154" s="104">
        <f>IF('14.1.ТС УЧ'!G153="Подземная канальная или подвальная",2,IF('14.1.ТС УЧ'!G153="Подземная бесканальная",2,IF('14.1.ТС УЧ'!G153="Надземная",1,0)))</f>
        <v>2</v>
      </c>
      <c r="G154" s="104">
        <f t="shared" si="30"/>
        <v>0.05</v>
      </c>
      <c r="H154" s="14">
        <f ca="1">IF(C154=0,0,YEAR(TODAY())-'14.1.ТС УЧ'!F153)</f>
        <v>49</v>
      </c>
      <c r="I154" s="104">
        <f>IF(C154=0,0,'14.1.ТС УЧ'!I153/1000)</f>
        <v>0.13500000000000001</v>
      </c>
      <c r="J154" s="104">
        <f t="shared" si="31"/>
        <v>1</v>
      </c>
      <c r="K154" s="14">
        <f>IF(C154=0,0,'14.1.ТС УЧ'!H153/1000)</f>
        <v>6.9000000000000006E-2</v>
      </c>
      <c r="L154" s="14">
        <f t="shared" ca="1" si="32"/>
        <v>5.7941733596116958</v>
      </c>
      <c r="M154" s="13">
        <f t="shared" ca="1" si="33"/>
        <v>101.83326398785186</v>
      </c>
      <c r="N154" s="13">
        <f t="shared" ca="1" si="34"/>
        <v>13.747490638360002</v>
      </c>
      <c r="O154" s="12">
        <f t="shared" si="35"/>
        <v>5.1461143813219747</v>
      </c>
      <c r="P154" s="12">
        <f t="shared" si="36"/>
        <v>0.1943213706305362</v>
      </c>
      <c r="Q154" s="11">
        <f t="shared" ca="1" si="28"/>
        <v>2132.9679441671024</v>
      </c>
      <c r="R154" s="10">
        <f t="shared" ca="1" si="37"/>
        <v>1.0703866299445026E-6</v>
      </c>
      <c r="U154" s="9">
        <f t="shared" ca="1" si="29"/>
        <v>1840.4604430209129</v>
      </c>
    </row>
    <row r="155" spans="2:21" x14ac:dyDescent="0.3">
      <c r="B155" s="104">
        <v>149</v>
      </c>
      <c r="C155" s="104" t="str">
        <f>'14.1.ТС УЧ'!C154</f>
        <v>Котельная №1 с. Дивеево</v>
      </c>
      <c r="D155" s="104" t="str">
        <f>'14.1.ТС УЧ'!D154</f>
        <v>Т24</v>
      </c>
      <c r="E155" s="104" t="str">
        <f>'14.1.ТС УЧ'!E154</f>
        <v xml:space="preserve">ул. Южная, 4А </v>
      </c>
      <c r="F155" s="104">
        <f>IF('14.1.ТС УЧ'!G154="Подземная канальная или подвальная",2,IF('14.1.ТС УЧ'!G154="Подземная бесканальная",2,IF('14.1.ТС УЧ'!G154="Надземная",1,0)))</f>
        <v>2</v>
      </c>
      <c r="G155" s="104">
        <f t="shared" si="30"/>
        <v>0.05</v>
      </c>
      <c r="H155" s="14">
        <f ca="1">IF(C155=0,0,YEAR(TODAY())-'14.1.ТС УЧ'!F154)</f>
        <v>44</v>
      </c>
      <c r="I155" s="104">
        <f>IF(C155=0,0,'14.1.ТС УЧ'!I154/1000)</f>
        <v>3.9E-2</v>
      </c>
      <c r="J155" s="104">
        <f t="shared" si="31"/>
        <v>1</v>
      </c>
      <c r="K155" s="14">
        <f>IF(C155=0,0,'14.1.ТС УЧ'!H154/1000)</f>
        <v>6.9000000000000006E-2</v>
      </c>
      <c r="L155" s="14">
        <f t="shared" ca="1" si="32"/>
        <v>4.512506749717061</v>
      </c>
      <c r="M155" s="13">
        <f t="shared" ca="1" si="33"/>
        <v>9.1012673845597813</v>
      </c>
      <c r="N155" s="13">
        <f t="shared" ca="1" si="34"/>
        <v>0.35494942799783147</v>
      </c>
      <c r="O155" s="12">
        <f t="shared" si="35"/>
        <v>5.1461143813219747</v>
      </c>
      <c r="P155" s="12">
        <f t="shared" si="36"/>
        <v>0.1943213706305362</v>
      </c>
      <c r="Q155" s="11">
        <f t="shared" ca="1" si="28"/>
        <v>2132.9679441671024</v>
      </c>
      <c r="R155" s="10">
        <f t="shared" ca="1" si="37"/>
        <v>0.70120890385011314</v>
      </c>
      <c r="U155" s="9">
        <f t="shared" ca="1" si="29"/>
        <v>1842.2870533769744</v>
      </c>
    </row>
    <row r="156" spans="2:21" x14ac:dyDescent="0.3">
      <c r="B156" s="104">
        <v>150</v>
      </c>
      <c r="C156" s="104" t="str">
        <f>'14.1.ТС УЧ'!C155</f>
        <v>Котельная №1 с. Дивеево</v>
      </c>
      <c r="D156" s="104" t="str">
        <f>'14.1.ТС УЧ'!D155</f>
        <v>Т14</v>
      </c>
      <c r="E156" s="104" t="str">
        <f>'14.1.ТС УЧ'!E155</f>
        <v xml:space="preserve">Т16 </v>
      </c>
      <c r="F156" s="104">
        <f>IF('14.1.ТС УЧ'!G155="Подземная канальная или подвальная",2,IF('14.1.ТС УЧ'!G155="Подземная бесканальная",2,IF('14.1.ТС УЧ'!G155="Надземная",1,0)))</f>
        <v>2</v>
      </c>
      <c r="G156" s="104">
        <f t="shared" si="30"/>
        <v>0.05</v>
      </c>
      <c r="H156" s="14">
        <f ca="1">IF(C156=0,0,YEAR(TODAY())-'14.1.ТС УЧ'!F155)</f>
        <v>49</v>
      </c>
      <c r="I156" s="104">
        <f>IF(C156=0,0,'14.1.ТС УЧ'!I155/1000)</f>
        <v>0.09</v>
      </c>
      <c r="J156" s="104">
        <f t="shared" si="31"/>
        <v>1</v>
      </c>
      <c r="K156" s="14">
        <f>IF(C156=0,0,'14.1.ТС УЧ'!H155/1000)</f>
        <v>6.9000000000000006E-2</v>
      </c>
      <c r="L156" s="14">
        <f t="shared" ca="1" si="32"/>
        <v>5.7941733596116958</v>
      </c>
      <c r="M156" s="13">
        <f t="shared" ca="1" si="33"/>
        <v>101.83326398785186</v>
      </c>
      <c r="N156" s="13">
        <f t="shared" ca="1" si="34"/>
        <v>9.1649937589066681</v>
      </c>
      <c r="O156" s="12">
        <f t="shared" si="35"/>
        <v>5.1461143813219747</v>
      </c>
      <c r="P156" s="12">
        <f t="shared" si="36"/>
        <v>0.1943213706305362</v>
      </c>
      <c r="Q156" s="11">
        <f t="shared" ca="1" si="28"/>
        <v>2132.9679441671024</v>
      </c>
      <c r="R156" s="10">
        <f t="shared" ca="1" si="37"/>
        <v>1.046390489678516E-4</v>
      </c>
      <c r="U156" s="9">
        <f t="shared" ca="1" si="29"/>
        <v>1889.4511595644101</v>
      </c>
    </row>
    <row r="157" spans="2:21" x14ac:dyDescent="0.3">
      <c r="B157" s="104">
        <v>151</v>
      </c>
      <c r="C157" s="104" t="str">
        <f>'14.1.ТС УЧ'!C156</f>
        <v>Котельная №1 с. Дивеево</v>
      </c>
      <c r="D157" s="104" t="str">
        <f>'14.1.ТС УЧ'!D156</f>
        <v>ТК10</v>
      </c>
      <c r="E157" s="104" t="str">
        <f>'14.1.ТС УЧ'!E156</f>
        <v xml:space="preserve">ул. Южная, 15/3 </v>
      </c>
      <c r="F157" s="104">
        <f>IF('14.1.ТС УЧ'!G156="Подземная канальная или подвальная",2,IF('14.1.ТС УЧ'!G156="Подземная бесканальная",2,IF('14.1.ТС УЧ'!G156="Надземная",1,0)))</f>
        <v>2</v>
      </c>
      <c r="G157" s="104">
        <f t="shared" si="30"/>
        <v>0.05</v>
      </c>
      <c r="H157" s="14">
        <f ca="1">IF(C157=0,0,YEAR(TODAY())-'14.1.ТС УЧ'!F156)</f>
        <v>5</v>
      </c>
      <c r="I157" s="104">
        <f>IF(C157=0,0,'14.1.ТС УЧ'!I156/1000)</f>
        <v>1.2E-2</v>
      </c>
      <c r="J157" s="104">
        <f t="shared" si="31"/>
        <v>1</v>
      </c>
      <c r="K157" s="14">
        <f>IF(C157=0,0,'14.1.ТС УЧ'!H156/1000)</f>
        <v>6.9000000000000006E-2</v>
      </c>
      <c r="L157" s="14">
        <f t="shared" ca="1" si="32"/>
        <v>1</v>
      </c>
      <c r="M157" s="13">
        <f t="shared" ca="1" si="33"/>
        <v>0.05</v>
      </c>
      <c r="N157" s="13">
        <f t="shared" ca="1" si="34"/>
        <v>6.0000000000000006E-4</v>
      </c>
      <c r="O157" s="12">
        <f t="shared" si="35"/>
        <v>5.1461143813219747</v>
      </c>
      <c r="P157" s="12">
        <f t="shared" si="36"/>
        <v>0.1943213706305362</v>
      </c>
      <c r="Q157" s="11">
        <f t="shared" ca="1" si="28"/>
        <v>2132.9679441671024</v>
      </c>
      <c r="R157" s="10">
        <f t="shared" ca="1" si="37"/>
        <v>0.99940017996400543</v>
      </c>
      <c r="U157" s="9">
        <f t="shared" ca="1" si="29"/>
        <v>1889.4542472330388</v>
      </c>
    </row>
    <row r="158" spans="2:21" x14ac:dyDescent="0.3">
      <c r="B158" s="104">
        <v>152</v>
      </c>
      <c r="C158" s="104" t="str">
        <f>'14.1.ТС УЧ'!C157</f>
        <v>Котельная №1 с. Дивеево</v>
      </c>
      <c r="D158" s="104" t="str">
        <f>'14.1.ТС УЧ'!D157</f>
        <v>ТК11</v>
      </c>
      <c r="E158" s="104" t="str">
        <f>'14.1.ТС УЧ'!E157</f>
        <v xml:space="preserve">ТК13 </v>
      </c>
      <c r="F158" s="104">
        <f>IF('14.1.ТС УЧ'!G157="Подземная канальная или подвальная",2,IF('14.1.ТС УЧ'!G157="Подземная бесканальная",2,IF('14.1.ТС УЧ'!G157="Надземная",1,0)))</f>
        <v>2</v>
      </c>
      <c r="G158" s="104">
        <f t="shared" si="30"/>
        <v>0.05</v>
      </c>
      <c r="H158" s="14">
        <f ca="1">IF(C158=0,0,YEAR(TODAY())-'14.1.ТС УЧ'!F157)</f>
        <v>5</v>
      </c>
      <c r="I158" s="104">
        <f>IF(C158=0,0,'14.1.ТС УЧ'!I157/1000)</f>
        <v>0.01</v>
      </c>
      <c r="J158" s="104">
        <f t="shared" si="31"/>
        <v>1</v>
      </c>
      <c r="K158" s="14">
        <f>IF(C158=0,0,'14.1.ТС УЧ'!H157/1000)</f>
        <v>6.9000000000000006E-2</v>
      </c>
      <c r="L158" s="14">
        <f t="shared" ca="1" si="32"/>
        <v>1</v>
      </c>
      <c r="M158" s="13">
        <f t="shared" ca="1" si="33"/>
        <v>0.05</v>
      </c>
      <c r="N158" s="13">
        <f t="shared" ca="1" si="34"/>
        <v>5.0000000000000001E-4</v>
      </c>
      <c r="O158" s="12">
        <f t="shared" si="35"/>
        <v>5.1461143813219747</v>
      </c>
      <c r="P158" s="12">
        <f t="shared" si="36"/>
        <v>0.1943213706305362</v>
      </c>
      <c r="Q158" s="11">
        <f t="shared" ca="1" si="28"/>
        <v>2132.9679441671024</v>
      </c>
      <c r="R158" s="10">
        <f t="shared" ca="1" si="37"/>
        <v>0.99950012497916929</v>
      </c>
      <c r="U158" s="9">
        <f t="shared" ca="1" si="29"/>
        <v>1889.4568202902294</v>
      </c>
    </row>
    <row r="159" spans="2:21" x14ac:dyDescent="0.3">
      <c r="B159" s="104">
        <v>153</v>
      </c>
      <c r="C159" s="104" t="str">
        <f>'14.1.ТС УЧ'!C158</f>
        <v>Котельная №1 с. Дивеево</v>
      </c>
      <c r="D159" s="104" t="str">
        <f>'14.1.ТС УЧ'!D158</f>
        <v>ТК13</v>
      </c>
      <c r="E159" s="104" t="str">
        <f>'14.1.ТС УЧ'!E158</f>
        <v xml:space="preserve">ул. Южная, 15/1 </v>
      </c>
      <c r="F159" s="104">
        <f>IF('14.1.ТС УЧ'!G158="Подземная канальная или подвальная",2,IF('14.1.ТС УЧ'!G158="Подземная бесканальная",2,IF('14.1.ТС УЧ'!G158="Надземная",1,0)))</f>
        <v>2</v>
      </c>
      <c r="G159" s="104">
        <f t="shared" si="30"/>
        <v>0.05</v>
      </c>
      <c r="H159" s="14">
        <f ca="1">IF(C159=0,0,YEAR(TODAY())-'14.1.ТС УЧ'!F158)</f>
        <v>5</v>
      </c>
      <c r="I159" s="104">
        <f>IF(C159=0,0,'14.1.ТС УЧ'!I158/1000)</f>
        <v>3.5999999999999997E-2</v>
      </c>
      <c r="J159" s="104">
        <f t="shared" si="31"/>
        <v>1</v>
      </c>
      <c r="K159" s="14">
        <f>IF(C159=0,0,'14.1.ТС УЧ'!H158/1000)</f>
        <v>6.9000000000000006E-2</v>
      </c>
      <c r="L159" s="14">
        <f t="shared" ca="1" si="32"/>
        <v>1</v>
      </c>
      <c r="M159" s="13">
        <f t="shared" ca="1" si="33"/>
        <v>0.05</v>
      </c>
      <c r="N159" s="13">
        <f t="shared" ca="1" si="34"/>
        <v>1.8E-3</v>
      </c>
      <c r="O159" s="12">
        <f t="shared" si="35"/>
        <v>5.1461143813219747</v>
      </c>
      <c r="P159" s="12">
        <f t="shared" si="36"/>
        <v>0.1943213706305362</v>
      </c>
      <c r="Q159" s="11">
        <f t="shared" ca="1" si="28"/>
        <v>2132.9679441671024</v>
      </c>
      <c r="R159" s="10">
        <f t="shared" ca="1" si="37"/>
        <v>0.99820161902843729</v>
      </c>
      <c r="U159" s="9">
        <f t="shared" ca="1" si="29"/>
        <v>1889.4660832961158</v>
      </c>
    </row>
    <row r="160" spans="2:21" x14ac:dyDescent="0.3">
      <c r="B160" s="104">
        <v>154</v>
      </c>
      <c r="C160" s="104" t="str">
        <f>'14.1.ТС УЧ'!C159</f>
        <v>Котельная №1 с. Дивеево</v>
      </c>
      <c r="D160" s="104" t="str">
        <f>'14.1.ТС УЧ'!D159</f>
        <v>ТК10</v>
      </c>
      <c r="E160" s="104" t="str">
        <f>'14.1.ТС УЧ'!E159</f>
        <v xml:space="preserve">ул. Южная, 17 </v>
      </c>
      <c r="F160" s="104">
        <f>IF('14.1.ТС УЧ'!G159="Подземная канальная или подвальная",2,IF('14.1.ТС УЧ'!G159="Подземная бесканальная",2,IF('14.1.ТС УЧ'!G159="Надземная",1,0)))</f>
        <v>2</v>
      </c>
      <c r="G160" s="104">
        <f t="shared" si="30"/>
        <v>0.05</v>
      </c>
      <c r="H160" s="14">
        <f ca="1">IF(C160=0,0,YEAR(TODAY())-'14.1.ТС УЧ'!F159)</f>
        <v>5</v>
      </c>
      <c r="I160" s="104">
        <f>IF(C160=0,0,'14.1.ТС УЧ'!I159/1000)</f>
        <v>0.01</v>
      </c>
      <c r="J160" s="104">
        <f t="shared" si="31"/>
        <v>1</v>
      </c>
      <c r="K160" s="14">
        <f>IF(C160=0,0,'14.1.ТС УЧ'!H159/1000)</f>
        <v>6.9000000000000006E-2</v>
      </c>
      <c r="L160" s="14">
        <f t="shared" ca="1" si="32"/>
        <v>1</v>
      </c>
      <c r="M160" s="13">
        <f t="shared" ca="1" si="33"/>
        <v>0.05</v>
      </c>
      <c r="N160" s="13">
        <f t="shared" ca="1" si="34"/>
        <v>5.0000000000000001E-4</v>
      </c>
      <c r="O160" s="12">
        <f t="shared" si="35"/>
        <v>5.1461143813219747</v>
      </c>
      <c r="P160" s="12">
        <f t="shared" si="36"/>
        <v>0.1943213706305362</v>
      </c>
      <c r="Q160" s="11">
        <f t="shared" ca="1" si="28"/>
        <v>2132.9679441671024</v>
      </c>
      <c r="R160" s="10">
        <f t="shared" ca="1" si="37"/>
        <v>0.99950012497916929</v>
      </c>
      <c r="U160" s="9">
        <f t="shared" ca="1" si="29"/>
        <v>1889.4686563533064</v>
      </c>
    </row>
    <row r="161" spans="2:21" x14ac:dyDescent="0.3">
      <c r="B161" s="104">
        <v>155</v>
      </c>
      <c r="C161" s="104" t="str">
        <f>'14.1.ТС УЧ'!C160</f>
        <v>Котельная №1 с. Дивеево</v>
      </c>
      <c r="D161" s="104" t="str">
        <f>'14.1.ТС УЧ'!D160</f>
        <v>ТК2-ГВС</v>
      </c>
      <c r="E161" s="104" t="str">
        <f>'14.1.ТС УЧ'!E160</f>
        <v xml:space="preserve">ТК3-ГВС </v>
      </c>
      <c r="F161" s="104">
        <f>IF('14.1.ТС УЧ'!G160="Подземная канальная или подвальная",2,IF('14.1.ТС УЧ'!G160="Подземная бесканальная",2,IF('14.1.ТС УЧ'!G160="Надземная",1,0)))</f>
        <v>2</v>
      </c>
      <c r="G161" s="104">
        <f t="shared" si="30"/>
        <v>0.05</v>
      </c>
      <c r="H161" s="14">
        <f ca="1">IF(C161=0,0,YEAR(TODAY())-'14.1.ТС УЧ'!F160)</f>
        <v>16</v>
      </c>
      <c r="I161" s="104">
        <f>IF(C161=0,0,'14.1.ТС УЧ'!I160/1000)</f>
        <v>1.2999999999999999E-2</v>
      </c>
      <c r="J161" s="104">
        <f t="shared" si="31"/>
        <v>1</v>
      </c>
      <c r="K161" s="14">
        <f>IF(C161=0,0,'14.1.ТС УЧ'!H160/1000)</f>
        <v>6.9000000000000006E-2</v>
      </c>
      <c r="L161" s="14">
        <f t="shared" ca="1" si="32"/>
        <v>1</v>
      </c>
      <c r="M161" s="13">
        <f t="shared" ca="1" si="33"/>
        <v>0.05</v>
      </c>
      <c r="N161" s="13">
        <f t="shared" ca="1" si="34"/>
        <v>6.4999999999999997E-4</v>
      </c>
      <c r="O161" s="12">
        <f t="shared" si="35"/>
        <v>5.1461143813219747</v>
      </c>
      <c r="P161" s="12">
        <f t="shared" si="36"/>
        <v>0.1943213706305362</v>
      </c>
      <c r="Q161" s="11">
        <f t="shared" ca="1" si="28"/>
        <v>2132.9679441671024</v>
      </c>
      <c r="R161" s="10">
        <f t="shared" ca="1" si="37"/>
        <v>0.99935021120423662</v>
      </c>
      <c r="U161" s="9">
        <f t="shared" ca="1" si="29"/>
        <v>1889.4720013276542</v>
      </c>
    </row>
    <row r="162" spans="2:21" x14ac:dyDescent="0.3">
      <c r="B162" s="104">
        <v>156</v>
      </c>
      <c r="C162" s="104" t="str">
        <f>'14.1.ТС УЧ'!C161</f>
        <v>Котельная №1 с. Дивеево</v>
      </c>
      <c r="D162" s="104" t="str">
        <f>'14.1.ТС УЧ'!D161</f>
        <v>ТК2-ГВС</v>
      </c>
      <c r="E162" s="104" t="str">
        <f>'14.1.ТС УЧ'!E161</f>
        <v xml:space="preserve">ГрОт-Симанина, 7 </v>
      </c>
      <c r="F162" s="104">
        <f>IF('14.1.ТС УЧ'!G161="Подземная канальная или подвальная",2,IF('14.1.ТС УЧ'!G161="Подземная бесканальная",2,IF('14.1.ТС УЧ'!G161="Надземная",1,0)))</f>
        <v>2</v>
      </c>
      <c r="G162" s="104">
        <f t="shared" si="30"/>
        <v>0.05</v>
      </c>
      <c r="H162" s="14">
        <f ca="1">IF(C162=0,0,YEAR(TODAY())-'14.1.ТС УЧ'!F161)</f>
        <v>11</v>
      </c>
      <c r="I162" s="104">
        <f>IF(C162=0,0,'14.1.ТС УЧ'!I161/1000)</f>
        <v>1.2E-2</v>
      </c>
      <c r="J162" s="104">
        <f t="shared" si="31"/>
        <v>1</v>
      </c>
      <c r="K162" s="14">
        <f>IF(C162=0,0,'14.1.ТС УЧ'!H161/1000)</f>
        <v>6.9000000000000006E-2</v>
      </c>
      <c r="L162" s="14">
        <f t="shared" ca="1" si="32"/>
        <v>1</v>
      </c>
      <c r="M162" s="13">
        <f t="shared" ca="1" si="33"/>
        <v>0.05</v>
      </c>
      <c r="N162" s="13">
        <f t="shared" ca="1" si="34"/>
        <v>6.0000000000000006E-4</v>
      </c>
      <c r="O162" s="12">
        <f t="shared" si="35"/>
        <v>5.1461143813219747</v>
      </c>
      <c r="P162" s="12">
        <f t="shared" si="36"/>
        <v>0.1943213706305362</v>
      </c>
      <c r="Q162" s="11">
        <f t="shared" ca="1" si="28"/>
        <v>2132.9679441671024</v>
      </c>
      <c r="R162" s="10">
        <f t="shared" ca="1" si="37"/>
        <v>0.99940017996400543</v>
      </c>
      <c r="U162" s="9">
        <f t="shared" ca="1" si="29"/>
        <v>1889.4750889962829</v>
      </c>
    </row>
    <row r="163" spans="2:21" x14ac:dyDescent="0.3">
      <c r="B163" s="104">
        <v>157</v>
      </c>
      <c r="C163" s="104" t="str">
        <f>'14.1.ТС УЧ'!C162</f>
        <v>Котельная №1 с. Дивеево</v>
      </c>
      <c r="D163" s="104" t="str">
        <f>'14.1.ТС УЧ'!D162</f>
        <v>ГрОт-Симанина, 7</v>
      </c>
      <c r="E163" s="104" t="str">
        <f>'14.1.ТС УЧ'!E162</f>
        <v xml:space="preserve">ГрОт-Симанина, 5 </v>
      </c>
      <c r="F163" s="104">
        <f>IF('14.1.ТС УЧ'!G162="Подземная канальная или подвальная",2,IF('14.1.ТС УЧ'!G162="Подземная бесканальная",2,IF('14.1.ТС УЧ'!G162="Надземная",1,0)))</f>
        <v>2</v>
      </c>
      <c r="G163" s="104">
        <f t="shared" si="30"/>
        <v>0.05</v>
      </c>
      <c r="H163" s="14">
        <f ca="1">IF(C163=0,0,YEAR(TODAY())-'14.1.ТС УЧ'!F162)</f>
        <v>10</v>
      </c>
      <c r="I163" s="104">
        <f>IF(C163=0,0,'14.1.ТС УЧ'!I162/1000)</f>
        <v>1.4E-2</v>
      </c>
      <c r="J163" s="104">
        <f t="shared" si="31"/>
        <v>1</v>
      </c>
      <c r="K163" s="14">
        <f>IF(C163=0,0,'14.1.ТС УЧ'!H162/1000)</f>
        <v>6.9000000000000006E-2</v>
      </c>
      <c r="L163" s="14">
        <f t="shared" ca="1" si="32"/>
        <v>1</v>
      </c>
      <c r="M163" s="13">
        <f t="shared" ca="1" si="33"/>
        <v>0.05</v>
      </c>
      <c r="N163" s="13">
        <f t="shared" ca="1" si="34"/>
        <v>7.000000000000001E-4</v>
      </c>
      <c r="O163" s="12">
        <f t="shared" si="35"/>
        <v>5.1461143813219747</v>
      </c>
      <c r="P163" s="12">
        <f t="shared" si="36"/>
        <v>0.1943213706305362</v>
      </c>
      <c r="Q163" s="11">
        <f t="shared" ca="1" si="28"/>
        <v>2132.9679441671024</v>
      </c>
      <c r="R163" s="10">
        <f t="shared" ca="1" si="37"/>
        <v>0.99930024494284331</v>
      </c>
      <c r="U163" s="9">
        <f t="shared" ca="1" si="29"/>
        <v>1889.4786912763498</v>
      </c>
    </row>
    <row r="164" spans="2:21" x14ac:dyDescent="0.3">
      <c r="B164" s="104">
        <v>158</v>
      </c>
      <c r="C164" s="104" t="str">
        <f>'14.1.ТС УЧ'!C163</f>
        <v>Котельная №1 с. Дивеево</v>
      </c>
      <c r="D164" s="104" t="str">
        <f>'14.1.ТС УЧ'!D163</f>
        <v>ТК5-ГВС</v>
      </c>
      <c r="E164" s="104" t="str">
        <f>'14.1.ТС УЧ'!E163</f>
        <v xml:space="preserve">ГрОт-Симанина, 9 </v>
      </c>
      <c r="F164" s="104">
        <f>IF('14.1.ТС УЧ'!G163="Подземная канальная или подвальная",2,IF('14.1.ТС УЧ'!G163="Подземная бесканальная",2,IF('14.1.ТС УЧ'!G163="Надземная",1,0)))</f>
        <v>2</v>
      </c>
      <c r="G164" s="104">
        <f t="shared" si="30"/>
        <v>0.05</v>
      </c>
      <c r="H164" s="14">
        <f ca="1">IF(C164=0,0,YEAR(TODAY())-'14.1.ТС УЧ'!F163)</f>
        <v>15</v>
      </c>
      <c r="I164" s="104">
        <f>IF(C164=0,0,'14.1.ТС УЧ'!I163/1000)</f>
        <v>1.4E-2</v>
      </c>
      <c r="J164" s="104">
        <f t="shared" si="31"/>
        <v>1</v>
      </c>
      <c r="K164" s="14">
        <f>IF(C164=0,0,'14.1.ТС УЧ'!H163/1000)</f>
        <v>6.9000000000000006E-2</v>
      </c>
      <c r="L164" s="14">
        <f t="shared" ca="1" si="32"/>
        <v>1</v>
      </c>
      <c r="M164" s="13">
        <f t="shared" ca="1" si="33"/>
        <v>0.05</v>
      </c>
      <c r="N164" s="13">
        <f t="shared" ca="1" si="34"/>
        <v>7.000000000000001E-4</v>
      </c>
      <c r="O164" s="12">
        <f t="shared" si="35"/>
        <v>5.1461143813219747</v>
      </c>
      <c r="P164" s="12">
        <f t="shared" si="36"/>
        <v>0.1943213706305362</v>
      </c>
      <c r="Q164" s="11">
        <f t="shared" ca="1" si="28"/>
        <v>2132.9679441671024</v>
      </c>
      <c r="R164" s="10">
        <f t="shared" ca="1" si="37"/>
        <v>0.99930024494284331</v>
      </c>
      <c r="U164" s="9">
        <f t="shared" ca="1" si="29"/>
        <v>1889.4822935564166</v>
      </c>
    </row>
    <row r="165" spans="2:21" x14ac:dyDescent="0.3">
      <c r="B165" s="104">
        <v>159</v>
      </c>
      <c r="C165" s="104" t="str">
        <f>'14.1.ТС УЧ'!C164</f>
        <v>Котельная №1 с. Дивеево</v>
      </c>
      <c r="D165" s="104" t="str">
        <f>'14.1.ТС УЧ'!D164</f>
        <v>ТК5-ГВС</v>
      </c>
      <c r="E165" s="104" t="str">
        <f>'14.1.ТС УЧ'!E164</f>
        <v xml:space="preserve">ТК8-ГВС </v>
      </c>
      <c r="F165" s="104">
        <f>IF('14.1.ТС УЧ'!G164="Подземная канальная или подвальная",2,IF('14.1.ТС УЧ'!G164="Подземная бесканальная",2,IF('14.1.ТС УЧ'!G164="Надземная",1,0)))</f>
        <v>2</v>
      </c>
      <c r="G165" s="104">
        <f t="shared" si="30"/>
        <v>0.05</v>
      </c>
      <c r="H165" s="14">
        <f ca="1">IF(C165=0,0,YEAR(TODAY())-'14.1.ТС УЧ'!F164)</f>
        <v>13</v>
      </c>
      <c r="I165" s="104">
        <f>IF(C165=0,0,'14.1.ТС УЧ'!I164/1000)</f>
        <v>6.2E-2</v>
      </c>
      <c r="J165" s="104">
        <f t="shared" si="31"/>
        <v>1</v>
      </c>
      <c r="K165" s="14">
        <f>IF(C165=0,0,'14.1.ТС УЧ'!H164/1000)</f>
        <v>6.9000000000000006E-2</v>
      </c>
      <c r="L165" s="14">
        <f t="shared" ca="1" si="32"/>
        <v>1</v>
      </c>
      <c r="M165" s="13">
        <f t="shared" ca="1" si="33"/>
        <v>0.05</v>
      </c>
      <c r="N165" s="13">
        <f t="shared" ca="1" si="34"/>
        <v>3.1000000000000003E-3</v>
      </c>
      <c r="O165" s="12">
        <f t="shared" si="35"/>
        <v>5.1461143813219747</v>
      </c>
      <c r="P165" s="12">
        <f t="shared" si="36"/>
        <v>0.1943213706305362</v>
      </c>
      <c r="Q165" s="11">
        <f t="shared" ca="1" si="28"/>
        <v>2132.9679441671024</v>
      </c>
      <c r="R165" s="10">
        <f t="shared" ca="1" si="37"/>
        <v>0.99690480003867898</v>
      </c>
      <c r="U165" s="9">
        <f t="shared" ca="1" si="29"/>
        <v>1889.4982465109988</v>
      </c>
    </row>
    <row r="166" spans="2:21" x14ac:dyDescent="0.3">
      <c r="B166" s="104">
        <v>160</v>
      </c>
      <c r="C166" s="104" t="str">
        <f>'14.1.ТС УЧ'!C165</f>
        <v>Котельная №1 с. Дивеево</v>
      </c>
      <c r="D166" s="104" t="str">
        <f>'14.1.ТС УЧ'!D165</f>
        <v>ТК6-ГВС</v>
      </c>
      <c r="E166" s="104" t="str">
        <f>'14.1.ТС УЧ'!E165</f>
        <v xml:space="preserve">ГрОт-Симанина, 8 </v>
      </c>
      <c r="F166" s="104">
        <f>IF('14.1.ТС УЧ'!G165="Подземная канальная или подвальная",2,IF('14.1.ТС УЧ'!G165="Подземная бесканальная",2,IF('14.1.ТС УЧ'!G165="Надземная",1,0)))</f>
        <v>2</v>
      </c>
      <c r="G166" s="104">
        <f t="shared" si="30"/>
        <v>0.05</v>
      </c>
      <c r="H166" s="14">
        <f ca="1">IF(C166=0,0,YEAR(TODAY())-'14.1.ТС УЧ'!F165)</f>
        <v>9</v>
      </c>
      <c r="I166" s="104">
        <f>IF(C166=0,0,'14.1.ТС УЧ'!I165/1000)</f>
        <v>1.2999999999999999E-2</v>
      </c>
      <c r="J166" s="104">
        <f t="shared" si="31"/>
        <v>1</v>
      </c>
      <c r="K166" s="14">
        <f>IF(C166=0,0,'14.1.ТС УЧ'!H165/1000)</f>
        <v>6.9000000000000006E-2</v>
      </c>
      <c r="L166" s="14">
        <f t="shared" ca="1" si="32"/>
        <v>1</v>
      </c>
      <c r="M166" s="13">
        <f t="shared" ca="1" si="33"/>
        <v>0.05</v>
      </c>
      <c r="N166" s="13">
        <f t="shared" ca="1" si="34"/>
        <v>6.4999999999999997E-4</v>
      </c>
      <c r="O166" s="12">
        <f t="shared" si="35"/>
        <v>5.1461143813219747</v>
      </c>
      <c r="P166" s="12">
        <f t="shared" si="36"/>
        <v>0.1943213706305362</v>
      </c>
      <c r="Q166" s="11">
        <f t="shared" ca="1" si="28"/>
        <v>2132.9679441671024</v>
      </c>
      <c r="R166" s="10">
        <f t="shared" ca="1" si="37"/>
        <v>0.99935021120423662</v>
      </c>
      <c r="U166" s="9">
        <f t="shared" ca="1" si="29"/>
        <v>1889.5015914853466</v>
      </c>
    </row>
    <row r="167" spans="2:21" x14ac:dyDescent="0.3">
      <c r="B167" s="104">
        <v>161</v>
      </c>
      <c r="C167" s="104" t="str">
        <f>'14.1.ТС УЧ'!C166</f>
        <v>Котельная №1 с. Дивеево</v>
      </c>
      <c r="D167" s="104" t="str">
        <f>'14.1.ТС УЧ'!D166</f>
        <v>Т3</v>
      </c>
      <c r="E167" s="104" t="str">
        <f>'14.1.ТС УЧ'!E166</f>
        <v xml:space="preserve">ул. Южная, 16Г/1 </v>
      </c>
      <c r="F167" s="104">
        <f>IF('14.1.ТС УЧ'!G166="Подземная канальная или подвальная",2,IF('14.1.ТС УЧ'!G166="Подземная бесканальная",2,IF('14.1.ТС УЧ'!G166="Надземная",1,0)))</f>
        <v>2</v>
      </c>
      <c r="G167" s="104">
        <f t="shared" si="30"/>
        <v>0.05</v>
      </c>
      <c r="H167" s="14">
        <f ca="1">IF(C167=0,0,YEAR(TODAY())-'14.1.ТС УЧ'!F166)</f>
        <v>6</v>
      </c>
      <c r="I167" s="104">
        <f>IF(C167=0,0,'14.1.ТС УЧ'!I166/1000)</f>
        <v>1.7999999999999999E-2</v>
      </c>
      <c r="J167" s="104">
        <f t="shared" si="31"/>
        <v>1</v>
      </c>
      <c r="K167" s="14">
        <f>IF(C167=0,0,'14.1.ТС УЧ'!H166/1000)</f>
        <v>6.9000000000000006E-2</v>
      </c>
      <c r="L167" s="14">
        <f t="shared" ca="1" si="32"/>
        <v>1</v>
      </c>
      <c r="M167" s="13">
        <f t="shared" ca="1" si="33"/>
        <v>0.05</v>
      </c>
      <c r="N167" s="13">
        <f t="shared" ca="1" si="34"/>
        <v>8.9999999999999998E-4</v>
      </c>
      <c r="O167" s="12">
        <f t="shared" si="35"/>
        <v>5.1461143813219747</v>
      </c>
      <c r="P167" s="12">
        <f t="shared" si="36"/>
        <v>0.1943213706305362</v>
      </c>
      <c r="Q167" s="11">
        <f t="shared" ca="1" si="28"/>
        <v>2132.9679441671024</v>
      </c>
      <c r="R167" s="10">
        <f t="shared" ca="1" si="37"/>
        <v>0.99910040487852736</v>
      </c>
      <c r="U167" s="9">
        <f t="shared" ca="1" si="29"/>
        <v>1889.5062229882897</v>
      </c>
    </row>
    <row r="168" spans="2:21" x14ac:dyDescent="0.3">
      <c r="B168" s="104">
        <v>162</v>
      </c>
      <c r="C168" s="104" t="str">
        <f>'14.1.ТС УЧ'!C167</f>
        <v>Котельная №1 с. Дивеево</v>
      </c>
      <c r="D168" s="104" t="str">
        <f>'14.1.ТС УЧ'!D167</f>
        <v>Т4</v>
      </c>
      <c r="E168" s="104" t="str">
        <f>'14.1.ТС УЧ'!E167</f>
        <v xml:space="preserve">ул. Южная, 16Г/2 </v>
      </c>
      <c r="F168" s="104">
        <f>IF('14.1.ТС УЧ'!G167="Подземная канальная или подвальная",2,IF('14.1.ТС УЧ'!G167="Подземная бесканальная",2,IF('14.1.ТС УЧ'!G167="Надземная",1,0)))</f>
        <v>2</v>
      </c>
      <c r="G168" s="104">
        <f t="shared" si="30"/>
        <v>0.05</v>
      </c>
      <c r="H168" s="14">
        <f ca="1">IF(C168=0,0,YEAR(TODAY())-'14.1.ТС УЧ'!F167)</f>
        <v>6</v>
      </c>
      <c r="I168" s="104">
        <f>IF(C168=0,0,'14.1.ТС УЧ'!I167/1000)</f>
        <v>2.1000000000000001E-2</v>
      </c>
      <c r="J168" s="104">
        <f t="shared" si="31"/>
        <v>1</v>
      </c>
      <c r="K168" s="14">
        <f>IF(C168=0,0,'14.1.ТС УЧ'!H167/1000)</f>
        <v>6.9000000000000006E-2</v>
      </c>
      <c r="L168" s="14">
        <f t="shared" ca="1" si="32"/>
        <v>1</v>
      </c>
      <c r="M168" s="13">
        <f t="shared" ca="1" si="33"/>
        <v>0.05</v>
      </c>
      <c r="N168" s="13">
        <f t="shared" ca="1" si="34"/>
        <v>1.0500000000000002E-3</v>
      </c>
      <c r="O168" s="12">
        <f t="shared" si="35"/>
        <v>5.1461143813219747</v>
      </c>
      <c r="P168" s="12">
        <f t="shared" si="36"/>
        <v>0.1943213706305362</v>
      </c>
      <c r="Q168" s="11">
        <f t="shared" ca="1" si="28"/>
        <v>2132.9679441671024</v>
      </c>
      <c r="R168" s="10">
        <f t="shared" ca="1" si="37"/>
        <v>0.99895055105711317</v>
      </c>
      <c r="U168" s="9">
        <f t="shared" ca="1" si="29"/>
        <v>1889.5116264083902</v>
      </c>
    </row>
    <row r="169" spans="2:21" x14ac:dyDescent="0.3">
      <c r="B169" s="104">
        <v>163</v>
      </c>
      <c r="C169" s="104" t="str">
        <f>'14.1.ТС УЧ'!C168</f>
        <v>Котельная №1 с. Дивеево</v>
      </c>
      <c r="D169" s="104" t="str">
        <f>'14.1.ТС УЧ'!D168</f>
        <v>Т16а</v>
      </c>
      <c r="E169" s="104" t="str">
        <f>'14.1.ТС УЧ'!E168</f>
        <v xml:space="preserve">Т17 </v>
      </c>
      <c r="F169" s="104">
        <f>IF('14.1.ТС УЧ'!G168="Подземная канальная или подвальная",2,IF('14.1.ТС УЧ'!G168="Подземная бесканальная",2,IF('14.1.ТС УЧ'!G168="Надземная",1,0)))</f>
        <v>2</v>
      </c>
      <c r="G169" s="104">
        <f t="shared" si="30"/>
        <v>0.05</v>
      </c>
      <c r="H169" s="14">
        <f ca="1">IF(C169=0,0,YEAR(TODAY())-'14.1.ТС УЧ'!F168)</f>
        <v>49</v>
      </c>
      <c r="I169" s="104">
        <f>IF(C169=0,0,'14.1.ТС УЧ'!I168/1000)</f>
        <v>4.8000000000000001E-2</v>
      </c>
      <c r="J169" s="104">
        <f t="shared" si="31"/>
        <v>1</v>
      </c>
      <c r="K169" s="14">
        <f>IF(C169=0,0,'14.1.ТС УЧ'!H168/1000)</f>
        <v>6.9000000000000006E-2</v>
      </c>
      <c r="L169" s="14">
        <f t="shared" ca="1" si="32"/>
        <v>5.7941733596116958</v>
      </c>
      <c r="M169" s="13">
        <f t="shared" ca="1" si="33"/>
        <v>101.83326398785186</v>
      </c>
      <c r="N169" s="13">
        <f t="shared" ca="1" si="34"/>
        <v>4.8879966714168894</v>
      </c>
      <c r="O169" s="12">
        <f t="shared" si="35"/>
        <v>5.1461143813219747</v>
      </c>
      <c r="P169" s="12">
        <f t="shared" si="36"/>
        <v>0.1943213706305362</v>
      </c>
      <c r="Q169" s="11">
        <f t="shared" ca="1" si="28"/>
        <v>2132.9679441671024</v>
      </c>
      <c r="R169" s="10">
        <f t="shared" ca="1" si="37"/>
        <v>7.536505458664816E-3</v>
      </c>
      <c r="U169" s="9">
        <f t="shared" ca="1" si="29"/>
        <v>1914.6658163750226</v>
      </c>
    </row>
    <row r="170" spans="2:21" x14ac:dyDescent="0.3">
      <c r="B170" s="104">
        <v>164</v>
      </c>
      <c r="C170" s="104" t="str">
        <f>'14.1.ТС УЧ'!C169</f>
        <v>Котельная №1 с. Дивеево</v>
      </c>
      <c r="D170" s="104" t="str">
        <f>'14.1.ТС УЧ'!D169</f>
        <v>ГрОт-Симанина, 7</v>
      </c>
      <c r="E170" s="104" t="str">
        <f>'14.1.ТС УЧ'!E169</f>
        <v xml:space="preserve">ГрОт-Симанина, 7 </v>
      </c>
      <c r="F170" s="104">
        <f>IF('14.1.ТС УЧ'!G169="Подземная канальная или подвальная",2,IF('14.1.ТС УЧ'!G169="Подземная бесканальная",2,IF('14.1.ТС УЧ'!G169="Надземная",1,0)))</f>
        <v>2</v>
      </c>
      <c r="G170" s="104">
        <f t="shared" si="30"/>
        <v>0.05</v>
      </c>
      <c r="H170" s="14">
        <f ca="1">IF(C170=0,0,YEAR(TODAY())-'14.1.ТС УЧ'!F169)</f>
        <v>10</v>
      </c>
      <c r="I170" s="104">
        <f>IF(C170=0,0,'14.1.ТС УЧ'!I169/1000)</f>
        <v>1.4E-2</v>
      </c>
      <c r="J170" s="104">
        <f t="shared" si="31"/>
        <v>1</v>
      </c>
      <c r="K170" s="14">
        <f>IF(C170=0,0,'14.1.ТС УЧ'!H169/1000)</f>
        <v>6.9000000000000006E-2</v>
      </c>
      <c r="L170" s="14">
        <f t="shared" ca="1" si="32"/>
        <v>1</v>
      </c>
      <c r="M170" s="13">
        <f t="shared" ca="1" si="33"/>
        <v>0.05</v>
      </c>
      <c r="N170" s="13">
        <f t="shared" ca="1" si="34"/>
        <v>7.000000000000001E-4</v>
      </c>
      <c r="O170" s="12">
        <f t="shared" si="35"/>
        <v>5.1461143813219747</v>
      </c>
      <c r="P170" s="12">
        <f t="shared" si="36"/>
        <v>0.1943213706305362</v>
      </c>
      <c r="Q170" s="11">
        <f t="shared" ca="1" si="28"/>
        <v>2132.9679441671024</v>
      </c>
      <c r="R170" s="10">
        <f t="shared" ca="1" si="37"/>
        <v>0.99930024494284331</v>
      </c>
      <c r="U170" s="9">
        <f t="shared" ca="1" si="29"/>
        <v>1914.6694186550894</v>
      </c>
    </row>
    <row r="171" spans="2:21" x14ac:dyDescent="0.3">
      <c r="B171" s="104">
        <v>165</v>
      </c>
      <c r="C171" s="104" t="str">
        <f>'14.1.ТС УЧ'!C170</f>
        <v>Котельная №1 с. Дивеево</v>
      </c>
      <c r="D171" s="104" t="str">
        <f>'14.1.ТС УЧ'!D170</f>
        <v>ГрОт-Симанина, 7</v>
      </c>
      <c r="E171" s="104" t="str">
        <f>'14.1.ТС УЧ'!E170</f>
        <v xml:space="preserve">ГрОт-Симанина, 7 </v>
      </c>
      <c r="F171" s="104">
        <f>IF('14.1.ТС УЧ'!G170="Подземная канальная или подвальная",2,IF('14.1.ТС УЧ'!G170="Подземная бесканальная",2,IF('14.1.ТС УЧ'!G170="Надземная",1,0)))</f>
        <v>2</v>
      </c>
      <c r="G171" s="104">
        <f t="shared" si="30"/>
        <v>0.05</v>
      </c>
      <c r="H171" s="14">
        <f ca="1">IF(C171=0,0,YEAR(TODAY())-'14.1.ТС УЧ'!F170)</f>
        <v>10</v>
      </c>
      <c r="I171" s="104">
        <f>IF(C171=0,0,'14.1.ТС УЧ'!I170/1000)</f>
        <v>1.4E-2</v>
      </c>
      <c r="J171" s="104">
        <f t="shared" si="31"/>
        <v>1</v>
      </c>
      <c r="K171" s="14">
        <f>IF(C171=0,0,'14.1.ТС УЧ'!H170/1000)</f>
        <v>6.9000000000000006E-2</v>
      </c>
      <c r="L171" s="14">
        <f t="shared" ca="1" si="32"/>
        <v>1</v>
      </c>
      <c r="M171" s="13">
        <f t="shared" ca="1" si="33"/>
        <v>0.05</v>
      </c>
      <c r="N171" s="13">
        <f t="shared" ca="1" si="34"/>
        <v>7.000000000000001E-4</v>
      </c>
      <c r="O171" s="12">
        <f t="shared" si="35"/>
        <v>5.1461143813219747</v>
      </c>
      <c r="P171" s="12">
        <f t="shared" si="36"/>
        <v>0.1943213706305362</v>
      </c>
      <c r="Q171" s="11">
        <f t="shared" ca="1" si="28"/>
        <v>2132.9679441671024</v>
      </c>
      <c r="R171" s="10">
        <f t="shared" ca="1" si="37"/>
        <v>0.99930024494284331</v>
      </c>
      <c r="U171" s="9">
        <f t="shared" ca="1" si="29"/>
        <v>1914.6730209351563</v>
      </c>
    </row>
    <row r="172" spans="2:21" x14ac:dyDescent="0.3">
      <c r="B172" s="104">
        <v>166</v>
      </c>
      <c r="C172" s="104" t="str">
        <f>'14.1.ТС УЧ'!C171</f>
        <v>Котельная №1 с. Дивеево</v>
      </c>
      <c r="D172" s="104" t="str">
        <f>'14.1.ТС УЧ'!D171</f>
        <v>Т19</v>
      </c>
      <c r="E172" s="104" t="str">
        <f>'14.1.ТС УЧ'!E171</f>
        <v xml:space="preserve">ул. Октябрьская, 43 </v>
      </c>
      <c r="F172" s="104">
        <f>IF('14.1.ТС УЧ'!G171="Подземная канальная или подвальная",2,IF('14.1.ТС УЧ'!G171="Подземная бесканальная",2,IF('14.1.ТС УЧ'!G171="Надземная",1,0)))</f>
        <v>1</v>
      </c>
      <c r="G172" s="104">
        <f t="shared" si="30"/>
        <v>0.05</v>
      </c>
      <c r="H172" s="14">
        <f ca="1">IF(C172=0,0,YEAR(TODAY())-'14.1.ТС УЧ'!F171)</f>
        <v>38</v>
      </c>
      <c r="I172" s="104">
        <f>IF(C172=0,0,'14.1.ТС УЧ'!I171/1000)</f>
        <v>1.2E-2</v>
      </c>
      <c r="J172" s="104">
        <f t="shared" si="31"/>
        <v>1</v>
      </c>
      <c r="K172" s="14">
        <f>IF(C172=0,0,'14.1.ТС УЧ'!H171/1000)</f>
        <v>5.0999999999999997E-2</v>
      </c>
      <c r="L172" s="14">
        <f t="shared" ca="1" si="32"/>
        <v>3.3429472211396343</v>
      </c>
      <c r="M172" s="13">
        <f t="shared" ca="1" si="33"/>
        <v>1.1412278748440332</v>
      </c>
      <c r="N172" s="13">
        <f t="shared" ca="1" si="34"/>
        <v>1.3694734498128398E-2</v>
      </c>
      <c r="O172" s="12">
        <f t="shared" si="35"/>
        <v>4.4658198822924025</v>
      </c>
      <c r="P172" s="12">
        <f t="shared" si="36"/>
        <v>0.2239230480309202</v>
      </c>
      <c r="Q172" s="11">
        <f t="shared" ca="1" si="28"/>
        <v>2132.9679441671024</v>
      </c>
      <c r="R172" s="10">
        <f t="shared" ca="1" si="37"/>
        <v>0.9863986117750303</v>
      </c>
      <c r="U172" s="9">
        <f t="shared" ca="1" si="29"/>
        <v>1914.7341791527608</v>
      </c>
    </row>
    <row r="173" spans="2:21" x14ac:dyDescent="0.3">
      <c r="B173" s="104">
        <v>167</v>
      </c>
      <c r="C173" s="104" t="str">
        <f>'14.1.ТС УЧ'!C172</f>
        <v>Котельная №1 с. Дивеево</v>
      </c>
      <c r="D173" s="104" t="str">
        <f>'14.1.ТС УЧ'!D172</f>
        <v>Т19</v>
      </c>
      <c r="E173" s="104" t="str">
        <f>'14.1.ТС УЧ'!E172</f>
        <v xml:space="preserve">ул. Октябрьская, 41 </v>
      </c>
      <c r="F173" s="104">
        <f>IF('14.1.ТС УЧ'!G172="Подземная канальная или подвальная",2,IF('14.1.ТС УЧ'!G172="Подземная бесканальная",2,IF('14.1.ТС УЧ'!G172="Надземная",1,0)))</f>
        <v>1</v>
      </c>
      <c r="G173" s="104">
        <f t="shared" si="30"/>
        <v>0.05</v>
      </c>
      <c r="H173" s="14">
        <f ca="1">IF(C173=0,0,YEAR(TODAY())-'14.1.ТС УЧ'!F172)</f>
        <v>27</v>
      </c>
      <c r="I173" s="104">
        <f>IF(C173=0,0,'14.1.ТС УЧ'!I172/1000)</f>
        <v>0.08</v>
      </c>
      <c r="J173" s="104">
        <f t="shared" si="31"/>
        <v>1</v>
      </c>
      <c r="K173" s="14">
        <f>IF(C173=0,0,'14.1.ТС УЧ'!H172/1000)</f>
        <v>5.0999999999999997E-2</v>
      </c>
      <c r="L173" s="14">
        <f t="shared" ca="1" si="32"/>
        <v>1.9287127653484872</v>
      </c>
      <c r="M173" s="13">
        <f t="shared" ca="1" si="33"/>
        <v>0.12577173113141749</v>
      </c>
      <c r="N173" s="13">
        <f t="shared" ca="1" si="34"/>
        <v>1.00617384905134E-2</v>
      </c>
      <c r="O173" s="12">
        <f t="shared" si="35"/>
        <v>4.4658198822924025</v>
      </c>
      <c r="P173" s="12">
        <f t="shared" si="36"/>
        <v>0.2239230480309202</v>
      </c>
      <c r="Q173" s="11">
        <f t="shared" ca="1" si="28"/>
        <v>2132.9679441671024</v>
      </c>
      <c r="R173" s="10">
        <f t="shared" ca="1" si="37"/>
        <v>0.98998871145371792</v>
      </c>
      <c r="U173" s="9">
        <f t="shared" ca="1" si="29"/>
        <v>1914.7791130645621</v>
      </c>
    </row>
    <row r="174" spans="2:21" x14ac:dyDescent="0.3">
      <c r="B174" s="104">
        <v>168</v>
      </c>
      <c r="C174" s="104" t="str">
        <f>'14.1.ТС УЧ'!C173</f>
        <v>Котельная №1 с. Дивеево</v>
      </c>
      <c r="D174" s="104" t="str">
        <f>'14.1.ТС УЧ'!D173</f>
        <v>Т17</v>
      </c>
      <c r="E174" s="104" t="str">
        <f>'14.1.ТС УЧ'!E173</f>
        <v xml:space="preserve">Т19 </v>
      </c>
      <c r="F174" s="104">
        <f>IF('14.1.ТС УЧ'!G173="Подземная канальная или подвальная",2,IF('14.1.ТС УЧ'!G173="Подземная бесканальная",2,IF('14.1.ТС УЧ'!G173="Надземная",1,0)))</f>
        <v>1</v>
      </c>
      <c r="G174" s="104">
        <f t="shared" si="30"/>
        <v>0.05</v>
      </c>
      <c r="H174" s="14">
        <f ca="1">IF(C174=0,0,YEAR(TODAY())-'14.1.ТС УЧ'!F173)</f>
        <v>38</v>
      </c>
      <c r="I174" s="104">
        <f>IF(C174=0,0,'14.1.ТС УЧ'!I173/1000)</f>
        <v>0.04</v>
      </c>
      <c r="J174" s="104">
        <f t="shared" si="31"/>
        <v>1</v>
      </c>
      <c r="K174" s="14">
        <f>IF(C174=0,0,'14.1.ТС УЧ'!H173/1000)</f>
        <v>5.0999999999999997E-2</v>
      </c>
      <c r="L174" s="14">
        <f t="shared" ca="1" si="32"/>
        <v>3.3429472211396343</v>
      </c>
      <c r="M174" s="13">
        <f t="shared" ca="1" si="33"/>
        <v>1.1412278748440332</v>
      </c>
      <c r="N174" s="13">
        <f t="shared" ca="1" si="34"/>
        <v>4.5649114993761328E-2</v>
      </c>
      <c r="O174" s="12">
        <f t="shared" si="35"/>
        <v>4.4658198822924025</v>
      </c>
      <c r="P174" s="12">
        <f t="shared" si="36"/>
        <v>0.2239230480309202</v>
      </c>
      <c r="Q174" s="11">
        <f t="shared" ca="1" si="28"/>
        <v>2132.9679441671024</v>
      </c>
      <c r="R174" s="10">
        <f t="shared" ca="1" si="37"/>
        <v>0.95537713089497367</v>
      </c>
      <c r="U174" s="9">
        <f t="shared" ca="1" si="29"/>
        <v>1914.9829737899104</v>
      </c>
    </row>
    <row r="175" spans="2:21" x14ac:dyDescent="0.3">
      <c r="B175" s="104">
        <v>169</v>
      </c>
      <c r="C175" s="104" t="str">
        <f>'14.1.ТС УЧ'!C174</f>
        <v>Котельная №1 с. Дивеево</v>
      </c>
      <c r="D175" s="104" t="str">
        <f>'14.1.ТС УЧ'!D174</f>
        <v>Т32</v>
      </c>
      <c r="E175" s="104" t="str">
        <f>'14.1.ТС УЧ'!E174</f>
        <v xml:space="preserve">ул. Мира, 3 </v>
      </c>
      <c r="F175" s="104">
        <f>IF('14.1.ТС УЧ'!G174="Подземная канальная или подвальная",2,IF('14.1.ТС УЧ'!G174="Подземная бесканальная",2,IF('14.1.ТС УЧ'!G174="Надземная",1,0)))</f>
        <v>2</v>
      </c>
      <c r="G175" s="104">
        <f t="shared" si="30"/>
        <v>0.05</v>
      </c>
      <c r="H175" s="14">
        <f ca="1">IF(C175=0,0,YEAR(TODAY())-'14.1.ТС УЧ'!F174)</f>
        <v>29</v>
      </c>
      <c r="I175" s="104">
        <f>IF(C175=0,0,'14.1.ТС УЧ'!I174/1000)</f>
        <v>0.01</v>
      </c>
      <c r="J175" s="104">
        <f t="shared" si="31"/>
        <v>1</v>
      </c>
      <c r="K175" s="14">
        <f>IF(C175=0,0,'14.1.ТС УЧ'!H174/1000)</f>
        <v>5.0999999999999997E-2</v>
      </c>
      <c r="L175" s="14">
        <f t="shared" ca="1" si="32"/>
        <v>2.1315572575844084</v>
      </c>
      <c r="M175" s="13">
        <f t="shared" ca="1" si="33"/>
        <v>0.16680144735912394</v>
      </c>
      <c r="N175" s="13">
        <f t="shared" ca="1" si="34"/>
        <v>1.6680144735912396E-3</v>
      </c>
      <c r="O175" s="12">
        <f t="shared" si="35"/>
        <v>4.4658198822924025</v>
      </c>
      <c r="P175" s="12">
        <f t="shared" si="36"/>
        <v>0.2239230480309202</v>
      </c>
      <c r="Q175" s="11">
        <f t="shared" ca="1" si="28"/>
        <v>2132.9679441671024</v>
      </c>
      <c r="R175" s="10">
        <f t="shared" ca="1" si="37"/>
        <v>0.99833337588939486</v>
      </c>
      <c r="U175" s="9">
        <f t="shared" ca="1" si="29"/>
        <v>1914.9904228421105</v>
      </c>
    </row>
    <row r="176" spans="2:21" x14ac:dyDescent="0.3">
      <c r="B176" s="104">
        <v>170</v>
      </c>
      <c r="C176" s="104" t="str">
        <f>'14.1.ТС УЧ'!C175</f>
        <v>Котельная №1 с. Дивеево</v>
      </c>
      <c r="D176" s="104" t="str">
        <f>'14.1.ТС УЧ'!D175</f>
        <v>ГрОт-Мира, 1</v>
      </c>
      <c r="E176" s="104" t="str">
        <f>'14.1.ТС УЧ'!E175</f>
        <v xml:space="preserve">Т31 </v>
      </c>
      <c r="F176" s="104">
        <f>IF('14.1.ТС УЧ'!G175="Подземная канальная или подвальная",2,IF('14.1.ТС УЧ'!G175="Подземная бесканальная",2,IF('14.1.ТС УЧ'!G175="Надземная",1,0)))</f>
        <v>2</v>
      </c>
      <c r="G176" s="104">
        <f t="shared" si="30"/>
        <v>0.05</v>
      </c>
      <c r="H176" s="14">
        <f ca="1">IF(C176=0,0,YEAR(TODAY())-'14.1.ТС УЧ'!F175)</f>
        <v>49</v>
      </c>
      <c r="I176" s="104">
        <f>IF(C176=0,0,'14.1.ТС УЧ'!I175/1000)</f>
        <v>5.0000000000000001E-3</v>
      </c>
      <c r="J176" s="104">
        <f t="shared" si="31"/>
        <v>1</v>
      </c>
      <c r="K176" s="14">
        <f>IF(C176=0,0,'14.1.ТС УЧ'!H175/1000)</f>
        <v>5.0999999999999997E-2</v>
      </c>
      <c r="L176" s="14">
        <f t="shared" ca="1" si="32"/>
        <v>5.7941733596116958</v>
      </c>
      <c r="M176" s="13">
        <f t="shared" ca="1" si="33"/>
        <v>101.83326398785186</v>
      </c>
      <c r="N176" s="13">
        <f t="shared" ca="1" si="34"/>
        <v>0.50916631993925932</v>
      </c>
      <c r="O176" s="12">
        <f t="shared" si="35"/>
        <v>4.4658198822924025</v>
      </c>
      <c r="P176" s="12">
        <f t="shared" si="36"/>
        <v>0.2239230480309202</v>
      </c>
      <c r="Q176" s="11">
        <f t="shared" ca="1" si="28"/>
        <v>2132.9679441671024</v>
      </c>
      <c r="R176" s="10">
        <f t="shared" ca="1" si="37"/>
        <v>0.6009964087398395</v>
      </c>
      <c r="U176" s="9">
        <f t="shared" ca="1" si="29"/>
        <v>1917.264267917089</v>
      </c>
    </row>
    <row r="177" spans="2:21" x14ac:dyDescent="0.3">
      <c r="B177" s="104">
        <v>171</v>
      </c>
      <c r="C177" s="104" t="str">
        <f>'14.1.ТС УЧ'!C176</f>
        <v>Котельная №1 с. Дивеево</v>
      </c>
      <c r="D177" s="104" t="str">
        <f>'14.1.ТС УЧ'!D176</f>
        <v>Т30</v>
      </c>
      <c r="E177" s="104" t="str">
        <f>'14.1.ТС УЧ'!E176</f>
        <v xml:space="preserve">Т34 </v>
      </c>
      <c r="F177" s="104">
        <f>IF('14.1.ТС УЧ'!G176="Подземная канальная или подвальная",2,IF('14.1.ТС УЧ'!G176="Подземная бесканальная",2,IF('14.1.ТС УЧ'!G176="Надземная",1,0)))</f>
        <v>2</v>
      </c>
      <c r="G177" s="104">
        <f t="shared" si="30"/>
        <v>0.05</v>
      </c>
      <c r="H177" s="14">
        <f ca="1">IF(C177=0,0,YEAR(TODAY())-'14.1.ТС УЧ'!F176)</f>
        <v>9</v>
      </c>
      <c r="I177" s="104">
        <f>IF(C177=0,0,'14.1.ТС УЧ'!I176/1000)</f>
        <v>2.3E-2</v>
      </c>
      <c r="J177" s="104">
        <f t="shared" si="31"/>
        <v>1</v>
      </c>
      <c r="K177" s="14">
        <f>IF(C177=0,0,'14.1.ТС УЧ'!H176/1000)</f>
        <v>5.0999999999999997E-2</v>
      </c>
      <c r="L177" s="14">
        <f t="shared" ca="1" si="32"/>
        <v>1</v>
      </c>
      <c r="M177" s="13">
        <f t="shared" ca="1" si="33"/>
        <v>0.05</v>
      </c>
      <c r="N177" s="13">
        <f t="shared" ca="1" si="34"/>
        <v>1.15E-3</v>
      </c>
      <c r="O177" s="12">
        <f t="shared" si="35"/>
        <v>4.4658198822924025</v>
      </c>
      <c r="P177" s="12">
        <f t="shared" si="36"/>
        <v>0.2239230480309202</v>
      </c>
      <c r="Q177" s="11">
        <f t="shared" ca="1" si="28"/>
        <v>2132.9679441671024</v>
      </c>
      <c r="R177" s="10">
        <f t="shared" ca="1" si="37"/>
        <v>0.9988506609965937</v>
      </c>
      <c r="U177" s="9">
        <f t="shared" ca="1" si="29"/>
        <v>1917.2694036099535</v>
      </c>
    </row>
    <row r="178" spans="2:21" x14ac:dyDescent="0.3">
      <c r="B178" s="104">
        <v>172</v>
      </c>
      <c r="C178" s="104" t="str">
        <f>'14.1.ТС УЧ'!C177</f>
        <v>Котельная №1 с. Дивеево</v>
      </c>
      <c r="D178" s="104" t="str">
        <f>'14.1.ТС УЧ'!D177</f>
        <v>Т9</v>
      </c>
      <c r="E178" s="104" t="str">
        <f>'14.1.ТС УЧ'!E177</f>
        <v xml:space="preserve">ул. Южная, 6А </v>
      </c>
      <c r="F178" s="104">
        <f>IF('14.1.ТС УЧ'!G177="Подземная канальная или подвальная",2,IF('14.1.ТС УЧ'!G177="Подземная бесканальная",2,IF('14.1.ТС УЧ'!G177="Надземная",1,0)))</f>
        <v>2</v>
      </c>
      <c r="G178" s="104">
        <f t="shared" si="30"/>
        <v>0.05</v>
      </c>
      <c r="H178" s="14">
        <f ca="1">IF(C178=0,0,YEAR(TODAY())-'14.1.ТС УЧ'!F177)</f>
        <v>44</v>
      </c>
      <c r="I178" s="104">
        <f>IF(C178=0,0,'14.1.ТС УЧ'!I177/1000)</f>
        <v>6.0000000000000001E-3</v>
      </c>
      <c r="J178" s="104">
        <f t="shared" si="31"/>
        <v>1</v>
      </c>
      <c r="K178" s="14">
        <f>IF(C178=0,0,'14.1.ТС УЧ'!H177/1000)</f>
        <v>5.0999999999999997E-2</v>
      </c>
      <c r="L178" s="14">
        <f t="shared" ca="1" si="32"/>
        <v>4.512506749717061</v>
      </c>
      <c r="M178" s="13">
        <f t="shared" ca="1" si="33"/>
        <v>9.1012673845597813</v>
      </c>
      <c r="N178" s="13">
        <f t="shared" ca="1" si="34"/>
        <v>5.4607604307358691E-2</v>
      </c>
      <c r="O178" s="12">
        <f t="shared" si="35"/>
        <v>4.4658198822924025</v>
      </c>
      <c r="P178" s="12">
        <f t="shared" si="36"/>
        <v>0.2239230480309202</v>
      </c>
      <c r="Q178" s="11">
        <f t="shared" ca="1" si="28"/>
        <v>2132.9679441671024</v>
      </c>
      <c r="R178" s="10">
        <f t="shared" ca="1" si="37"/>
        <v>0.94685661752545336</v>
      </c>
      <c r="U178" s="9">
        <f t="shared" ca="1" si="29"/>
        <v>1917.5132713349938</v>
      </c>
    </row>
    <row r="179" spans="2:21" x14ac:dyDescent="0.3">
      <c r="B179" s="104">
        <v>173</v>
      </c>
      <c r="C179" s="104" t="str">
        <f>'14.1.ТС УЧ'!C178</f>
        <v>Котельная №1 с. Дивеево</v>
      </c>
      <c r="D179" s="104" t="str">
        <f>'14.1.ТС УЧ'!D178</f>
        <v>Т23</v>
      </c>
      <c r="E179" s="104" t="str">
        <f>'14.1.ТС УЧ'!E178</f>
        <v xml:space="preserve">ул. Южная, 4Б </v>
      </c>
      <c r="F179" s="104">
        <f>IF('14.1.ТС УЧ'!G178="Подземная канальная или подвальная",2,IF('14.1.ТС УЧ'!G178="Подземная бесканальная",2,IF('14.1.ТС УЧ'!G178="Надземная",1,0)))</f>
        <v>2</v>
      </c>
      <c r="G179" s="104">
        <f t="shared" si="30"/>
        <v>0.05</v>
      </c>
      <c r="H179" s="14">
        <f ca="1">IF(C179=0,0,YEAR(TODAY())-'14.1.ТС УЧ'!F178)</f>
        <v>49</v>
      </c>
      <c r="I179" s="104">
        <f>IF(C179=0,0,'14.1.ТС УЧ'!I178/1000)</f>
        <v>1.2E-2</v>
      </c>
      <c r="J179" s="104">
        <f t="shared" si="31"/>
        <v>1</v>
      </c>
      <c r="K179" s="14">
        <f>IF(C179=0,0,'14.1.ТС УЧ'!H178/1000)</f>
        <v>5.0999999999999997E-2</v>
      </c>
      <c r="L179" s="14">
        <f t="shared" ca="1" si="32"/>
        <v>5.7941733596116958</v>
      </c>
      <c r="M179" s="13">
        <f t="shared" ca="1" si="33"/>
        <v>101.83326398785186</v>
      </c>
      <c r="N179" s="13">
        <f t="shared" ca="1" si="34"/>
        <v>1.2219991678542224</v>
      </c>
      <c r="O179" s="12">
        <f t="shared" si="35"/>
        <v>4.4658198822924025</v>
      </c>
      <c r="P179" s="12">
        <f t="shared" si="36"/>
        <v>0.2239230480309202</v>
      </c>
      <c r="Q179" s="11">
        <f t="shared" ca="1" si="28"/>
        <v>2132.9679441671024</v>
      </c>
      <c r="R179" s="10">
        <f t="shared" ca="1" si="37"/>
        <v>0.29464054184083732</v>
      </c>
      <c r="U179" s="9">
        <f t="shared" ca="1" si="29"/>
        <v>1922.9704995149418</v>
      </c>
    </row>
    <row r="180" spans="2:21" x14ac:dyDescent="0.3">
      <c r="B180" s="104">
        <v>174</v>
      </c>
      <c r="C180" s="104" t="str">
        <f>'14.1.ТС УЧ'!C179</f>
        <v>Котельная №1 с. Дивеево</v>
      </c>
      <c r="D180" s="104" t="str">
        <f>'14.1.ТС УЧ'!D179</f>
        <v>Т23</v>
      </c>
      <c r="E180" s="104" t="str">
        <f>'14.1.ТС УЧ'!E179</f>
        <v xml:space="preserve">ул. Южная, 4 </v>
      </c>
      <c r="F180" s="104">
        <f>IF('14.1.ТС УЧ'!G179="Подземная канальная или подвальная",2,IF('14.1.ТС УЧ'!G179="Подземная бесканальная",2,IF('14.1.ТС УЧ'!G179="Надземная",1,0)))</f>
        <v>2</v>
      </c>
      <c r="G180" s="104">
        <f t="shared" si="30"/>
        <v>0.05</v>
      </c>
      <c r="H180" s="14">
        <f ca="1">IF(C180=0,0,YEAR(TODAY())-'14.1.ТС УЧ'!F179)</f>
        <v>45</v>
      </c>
      <c r="I180" s="104">
        <f>IF(C180=0,0,'14.1.ТС УЧ'!I179/1000)</f>
        <v>1.6E-2</v>
      </c>
      <c r="J180" s="104">
        <f t="shared" si="31"/>
        <v>1</v>
      </c>
      <c r="K180" s="14">
        <f>IF(C180=0,0,'14.1.ТС УЧ'!H179/1000)</f>
        <v>5.0999999999999997E-2</v>
      </c>
      <c r="L180" s="14">
        <f t="shared" ca="1" si="32"/>
        <v>4.7438679181792631</v>
      </c>
      <c r="M180" s="13">
        <f t="shared" ca="1" si="33"/>
        <v>13.947982005444068</v>
      </c>
      <c r="N180" s="13">
        <f t="shared" ca="1" si="34"/>
        <v>0.22316771208710509</v>
      </c>
      <c r="O180" s="12">
        <f t="shared" si="35"/>
        <v>4.4658198822924025</v>
      </c>
      <c r="P180" s="12">
        <f t="shared" si="36"/>
        <v>0.2239230480309202</v>
      </c>
      <c r="Q180" s="11">
        <f t="shared" ca="1" si="28"/>
        <v>2132.9679441671024</v>
      </c>
      <c r="R180" s="10">
        <f t="shared" ca="1" si="37"/>
        <v>0.79998067161517905</v>
      </c>
      <c r="U180" s="9">
        <f t="shared" ca="1" si="29"/>
        <v>1923.967126320666</v>
      </c>
    </row>
    <row r="181" spans="2:21" x14ac:dyDescent="0.3">
      <c r="B181" s="104">
        <v>175</v>
      </c>
      <c r="C181" s="104" t="str">
        <f>'14.1.ТС УЧ'!C180</f>
        <v>Котельная №1 с. Дивеево</v>
      </c>
      <c r="D181" s="104" t="str">
        <f>'14.1.ТС УЧ'!D180</f>
        <v>Т25</v>
      </c>
      <c r="E181" s="104" t="str">
        <f>'14.1.ТС УЧ'!E180</f>
        <v xml:space="preserve">ул. Октябрьская, 39 </v>
      </c>
      <c r="F181" s="104">
        <f>IF('14.1.ТС УЧ'!G180="Подземная канальная или подвальная",2,IF('14.1.ТС УЧ'!G180="Подземная бесканальная",2,IF('14.1.ТС УЧ'!G180="Надземная",1,0)))</f>
        <v>2</v>
      </c>
      <c r="G181" s="104">
        <f t="shared" si="30"/>
        <v>0.05</v>
      </c>
      <c r="H181" s="14">
        <f ca="1">IF(C181=0,0,YEAR(TODAY())-'14.1.ТС УЧ'!F180)</f>
        <v>47</v>
      </c>
      <c r="I181" s="104">
        <f>IF(C181=0,0,'14.1.ТС УЧ'!I180/1000)</f>
        <v>1.2999999999999999E-2</v>
      </c>
      <c r="J181" s="104">
        <f t="shared" si="31"/>
        <v>1</v>
      </c>
      <c r="K181" s="14">
        <f>IF(C181=0,0,'14.1.ТС УЧ'!H180/1000)</f>
        <v>5.0999999999999997E-2</v>
      </c>
      <c r="L181" s="14">
        <f t="shared" ca="1" si="32"/>
        <v>5.2427848623637878</v>
      </c>
      <c r="M181" s="13">
        <f t="shared" ca="1" si="33"/>
        <v>35.525207395728479</v>
      </c>
      <c r="N181" s="13">
        <f t="shared" ca="1" si="34"/>
        <v>0.46182769614447022</v>
      </c>
      <c r="O181" s="12">
        <f t="shared" si="35"/>
        <v>4.4658198822924025</v>
      </c>
      <c r="P181" s="12">
        <f t="shared" si="36"/>
        <v>0.2239230480309202</v>
      </c>
      <c r="Q181" s="11">
        <f t="shared" ca="1" si="28"/>
        <v>2132.9679441671024</v>
      </c>
      <c r="R181" s="10">
        <f t="shared" ca="1" si="37"/>
        <v>0.63013090457293786</v>
      </c>
      <c r="U181" s="9">
        <f t="shared" ca="1" si="29"/>
        <v>1926.0295656283013</v>
      </c>
    </row>
    <row r="182" spans="2:21" x14ac:dyDescent="0.3">
      <c r="B182" s="104">
        <v>176</v>
      </c>
      <c r="C182" s="104" t="str">
        <f>'14.1.ТС УЧ'!C181</f>
        <v>Котельная №1 с. Дивеево</v>
      </c>
      <c r="D182" s="104" t="str">
        <f>'14.1.ТС УЧ'!D181</f>
        <v>Т25</v>
      </c>
      <c r="E182" s="104" t="str">
        <f>'14.1.ТС УЧ'!E181</f>
        <v xml:space="preserve">Т27 </v>
      </c>
      <c r="F182" s="104">
        <f>IF('14.1.ТС УЧ'!G181="Подземная канальная или подвальная",2,IF('14.1.ТС УЧ'!G181="Подземная бесканальная",2,IF('14.1.ТС УЧ'!G181="Надземная",1,0)))</f>
        <v>2</v>
      </c>
      <c r="G182" s="104">
        <f t="shared" si="30"/>
        <v>0.05</v>
      </c>
      <c r="H182" s="14">
        <f ca="1">IF(C182=0,0,YEAR(TODAY())-'14.1.ТС УЧ'!F181)</f>
        <v>47</v>
      </c>
      <c r="I182" s="104">
        <f>IF(C182=0,0,'14.1.ТС УЧ'!I181/1000)</f>
        <v>5.1999999999999998E-2</v>
      </c>
      <c r="J182" s="104">
        <f t="shared" si="31"/>
        <v>1</v>
      </c>
      <c r="K182" s="14">
        <f>IF(C182=0,0,'14.1.ТС УЧ'!H181/1000)</f>
        <v>5.0999999999999997E-2</v>
      </c>
      <c r="L182" s="14">
        <f t="shared" ca="1" si="32"/>
        <v>5.2427848623637878</v>
      </c>
      <c r="M182" s="13">
        <f t="shared" ca="1" si="33"/>
        <v>35.525207395728479</v>
      </c>
      <c r="N182" s="13">
        <f t="shared" ca="1" si="34"/>
        <v>1.8473107845778809</v>
      </c>
      <c r="O182" s="12">
        <f t="shared" si="35"/>
        <v>4.4658198822924025</v>
      </c>
      <c r="P182" s="12">
        <f t="shared" si="36"/>
        <v>0.2239230480309202</v>
      </c>
      <c r="Q182" s="11">
        <f t="shared" ca="1" si="28"/>
        <v>2132.9679441671024</v>
      </c>
      <c r="R182" s="10">
        <f t="shared" ca="1" si="37"/>
        <v>0.15766057999633823</v>
      </c>
      <c r="U182" s="9">
        <f t="shared" ca="1" si="29"/>
        <v>1934.2793228588423</v>
      </c>
    </row>
    <row r="183" spans="2:21" x14ac:dyDescent="0.3">
      <c r="B183" s="104">
        <v>177</v>
      </c>
      <c r="C183" s="104" t="str">
        <f>'14.1.ТС УЧ'!C182</f>
        <v>Котельная №1 с. Дивеево</v>
      </c>
      <c r="D183" s="104" t="str">
        <f>'14.1.ТС УЧ'!D182</f>
        <v>Т27</v>
      </c>
      <c r="E183" s="104" t="str">
        <f>'14.1.ТС УЧ'!E182</f>
        <v xml:space="preserve">ул. Октябрьская, 37 </v>
      </c>
      <c r="F183" s="104">
        <f>IF('14.1.ТС УЧ'!G182="Подземная канальная или подвальная",2,IF('14.1.ТС УЧ'!G182="Подземная бесканальная",2,IF('14.1.ТС УЧ'!G182="Надземная",1,0)))</f>
        <v>2</v>
      </c>
      <c r="G183" s="104">
        <f t="shared" si="30"/>
        <v>0.05</v>
      </c>
      <c r="H183" s="14">
        <f ca="1">IF(C183=0,0,YEAR(TODAY())-'14.1.ТС УЧ'!F182)</f>
        <v>47</v>
      </c>
      <c r="I183" s="104">
        <f>IF(C183=0,0,'14.1.ТС УЧ'!I182/1000)</f>
        <v>5.0000000000000001E-3</v>
      </c>
      <c r="J183" s="104">
        <f t="shared" si="31"/>
        <v>1</v>
      </c>
      <c r="K183" s="14">
        <f>IF(C183=0,0,'14.1.ТС УЧ'!H182/1000)</f>
        <v>5.0999999999999997E-2</v>
      </c>
      <c r="L183" s="14">
        <f t="shared" ca="1" si="32"/>
        <v>5.2427848623637878</v>
      </c>
      <c r="M183" s="13">
        <f t="shared" ca="1" si="33"/>
        <v>35.525207395728479</v>
      </c>
      <c r="N183" s="13">
        <f t="shared" ca="1" si="34"/>
        <v>0.1776260369786424</v>
      </c>
      <c r="O183" s="12">
        <f t="shared" si="35"/>
        <v>4.4658198822924025</v>
      </c>
      <c r="P183" s="12">
        <f t="shared" si="36"/>
        <v>0.2239230480309202</v>
      </c>
      <c r="Q183" s="11">
        <f t="shared" ca="1" si="28"/>
        <v>2132.9679441671024</v>
      </c>
      <c r="R183" s="10">
        <f t="shared" ca="1" si="37"/>
        <v>0.83725546753595892</v>
      </c>
      <c r="U183" s="9">
        <f t="shared" ca="1" si="29"/>
        <v>1935.0725687463944</v>
      </c>
    </row>
    <row r="184" spans="2:21" x14ac:dyDescent="0.3">
      <c r="B184" s="104">
        <v>178</v>
      </c>
      <c r="C184" s="104" t="str">
        <f>'14.1.ТС УЧ'!C183</f>
        <v>Котельная №1 с. Дивеево</v>
      </c>
      <c r="D184" s="104" t="str">
        <f>'14.1.ТС УЧ'!D183</f>
        <v>Т8</v>
      </c>
      <c r="E184" s="104" t="str">
        <f>'14.1.ТС УЧ'!E183</f>
        <v xml:space="preserve">ул. Южная, 6 </v>
      </c>
      <c r="F184" s="104">
        <f>IF('14.1.ТС УЧ'!G183="Подземная канальная или подвальная",2,IF('14.1.ТС УЧ'!G183="Подземная бесканальная",2,IF('14.1.ТС УЧ'!G183="Надземная",1,0)))</f>
        <v>2</v>
      </c>
      <c r="G184" s="104">
        <f t="shared" si="30"/>
        <v>0.05</v>
      </c>
      <c r="H184" s="14">
        <f ca="1">IF(C184=0,0,YEAR(TODAY())-'14.1.ТС УЧ'!F183)</f>
        <v>49</v>
      </c>
      <c r="I184" s="104">
        <f>IF(C184=0,0,'14.1.ТС УЧ'!I183/1000)</f>
        <v>0.01</v>
      </c>
      <c r="J184" s="104">
        <f t="shared" si="31"/>
        <v>1</v>
      </c>
      <c r="K184" s="14">
        <f>IF(C184=0,0,'14.1.ТС УЧ'!H183/1000)</f>
        <v>5.0999999999999997E-2</v>
      </c>
      <c r="L184" s="14">
        <f t="shared" ca="1" si="32"/>
        <v>5.7941733596116958</v>
      </c>
      <c r="M184" s="13">
        <f t="shared" ca="1" si="33"/>
        <v>101.83326398785186</v>
      </c>
      <c r="N184" s="13">
        <f t="shared" ca="1" si="34"/>
        <v>1.0183326398785186</v>
      </c>
      <c r="O184" s="12">
        <f t="shared" si="35"/>
        <v>4.4658198822924025</v>
      </c>
      <c r="P184" s="12">
        <f t="shared" si="36"/>
        <v>0.2239230480309202</v>
      </c>
      <c r="Q184" s="11">
        <f t="shared" ca="1" si="28"/>
        <v>2132.9679441671024</v>
      </c>
      <c r="R184" s="10">
        <f t="shared" ca="1" si="37"/>
        <v>0.36119668331818428</v>
      </c>
      <c r="U184" s="9">
        <f t="shared" ca="1" si="29"/>
        <v>1939.6202588963513</v>
      </c>
    </row>
    <row r="185" spans="2:21" x14ac:dyDescent="0.3">
      <c r="B185" s="104">
        <v>179</v>
      </c>
      <c r="C185" s="104" t="str">
        <f>'14.1.ТС УЧ'!C184</f>
        <v>Котельная №1 с. Дивеево</v>
      </c>
      <c r="D185" s="104" t="str">
        <f>'14.1.ТС УЧ'!D184</f>
        <v>Т18</v>
      </c>
      <c r="E185" s="104" t="str">
        <f>'14.1.ТС УЧ'!E184</f>
        <v xml:space="preserve">ул. Октябрьская, 31 </v>
      </c>
      <c r="F185" s="104">
        <f>IF('14.1.ТС УЧ'!G184="Подземная канальная или подвальная",2,IF('14.1.ТС УЧ'!G184="Подземная бесканальная",2,IF('14.1.ТС УЧ'!G184="Надземная",1,0)))</f>
        <v>2</v>
      </c>
      <c r="G185" s="104">
        <f t="shared" si="30"/>
        <v>0.05</v>
      </c>
      <c r="H185" s="14">
        <f ca="1">IF(C185=0,0,YEAR(TODAY())-'14.1.ТС УЧ'!F184)</f>
        <v>44</v>
      </c>
      <c r="I185" s="104">
        <f>IF(C185=0,0,'14.1.ТС УЧ'!I184/1000)</f>
        <v>0.01</v>
      </c>
      <c r="J185" s="104">
        <f t="shared" si="31"/>
        <v>1</v>
      </c>
      <c r="K185" s="14">
        <f>IF(C185=0,0,'14.1.ТС УЧ'!H184/1000)</f>
        <v>5.0999999999999997E-2</v>
      </c>
      <c r="L185" s="14">
        <f t="shared" ca="1" si="32"/>
        <v>4.512506749717061</v>
      </c>
      <c r="M185" s="13">
        <f t="shared" ca="1" si="33"/>
        <v>9.1012673845597813</v>
      </c>
      <c r="N185" s="13">
        <f t="shared" ca="1" si="34"/>
        <v>9.1012673845597816E-2</v>
      </c>
      <c r="O185" s="12">
        <f t="shared" si="35"/>
        <v>4.4658198822924025</v>
      </c>
      <c r="P185" s="12">
        <f t="shared" si="36"/>
        <v>0.2239230480309202</v>
      </c>
      <c r="Q185" s="11">
        <f t="shared" ca="1" si="28"/>
        <v>2132.9679441671024</v>
      </c>
      <c r="R185" s="10">
        <f t="shared" ca="1" si="37"/>
        <v>0.91300613952709686</v>
      </c>
      <c r="U185" s="9">
        <f t="shared" ca="1" si="29"/>
        <v>1940.0267051047515</v>
      </c>
    </row>
    <row r="186" spans="2:21" x14ac:dyDescent="0.3">
      <c r="B186" s="104">
        <v>180</v>
      </c>
      <c r="C186" s="104" t="str">
        <f>'14.1.ТС УЧ'!C185</f>
        <v>Котельная №1 с. Дивеево</v>
      </c>
      <c r="D186" s="104" t="str">
        <f>'14.1.ТС УЧ'!D185</f>
        <v>Т16</v>
      </c>
      <c r="E186" s="104" t="str">
        <f>'14.1.ТС УЧ'!E185</f>
        <v xml:space="preserve">Т16а </v>
      </c>
      <c r="F186" s="104">
        <f>IF('14.1.ТС УЧ'!G185="Подземная канальная или подвальная",2,IF('14.1.ТС УЧ'!G185="Подземная бесканальная",2,IF('14.1.ТС УЧ'!G185="Надземная",1,0)))</f>
        <v>2</v>
      </c>
      <c r="G186" s="104">
        <f t="shared" si="30"/>
        <v>0.05</v>
      </c>
      <c r="H186" s="14">
        <f ca="1">IF(C186=0,0,YEAR(TODAY())-'14.1.ТС УЧ'!F185)</f>
        <v>3</v>
      </c>
      <c r="I186" s="104">
        <f>IF(C186=0,0,'14.1.ТС УЧ'!I185/1000)</f>
        <v>0.05</v>
      </c>
      <c r="J186" s="104">
        <f t="shared" si="31"/>
        <v>1</v>
      </c>
      <c r="K186" s="14">
        <f>IF(C186=0,0,'14.1.ТС УЧ'!H185/1000)</f>
        <v>5.0999999999999997E-2</v>
      </c>
      <c r="L186" s="14">
        <f t="shared" ca="1" si="32"/>
        <v>0.8</v>
      </c>
      <c r="M186" s="13">
        <f t="shared" ca="1" si="33"/>
        <v>6.3612981826969603E-2</v>
      </c>
      <c r="N186" s="13">
        <f t="shared" ca="1" si="34"/>
        <v>3.1806490913484802E-3</v>
      </c>
      <c r="O186" s="12">
        <f t="shared" si="35"/>
        <v>4.4658198822924025</v>
      </c>
      <c r="P186" s="12">
        <f t="shared" si="36"/>
        <v>0.2239230480309202</v>
      </c>
      <c r="Q186" s="11">
        <f t="shared" ca="1" si="28"/>
        <v>2132.9679441671024</v>
      </c>
      <c r="R186" s="10">
        <f t="shared" ca="1" si="37"/>
        <v>0.99682440381437964</v>
      </c>
      <c r="U186" s="9">
        <f t="shared" ca="1" si="29"/>
        <v>1940.0409093107023</v>
      </c>
    </row>
    <row r="187" spans="2:21" x14ac:dyDescent="0.3">
      <c r="B187" s="104">
        <v>181</v>
      </c>
      <c r="C187" s="104" t="str">
        <f>'14.1.ТС УЧ'!C186</f>
        <v>Котельная №1 с. Дивеево</v>
      </c>
      <c r="D187" s="104" t="str">
        <f>'14.1.ТС УЧ'!D186</f>
        <v>Т6</v>
      </c>
      <c r="E187" s="104" t="str">
        <f>'14.1.ТС УЧ'!E186</f>
        <v xml:space="preserve">ул. Южная, 12 </v>
      </c>
      <c r="F187" s="104">
        <f>IF('14.1.ТС УЧ'!G186="Подземная канальная или подвальная",2,IF('14.1.ТС УЧ'!G186="Подземная бесканальная",2,IF('14.1.ТС УЧ'!G186="Надземная",1,0)))</f>
        <v>2</v>
      </c>
      <c r="G187" s="104">
        <f t="shared" si="30"/>
        <v>0.05</v>
      </c>
      <c r="H187" s="14">
        <f ca="1">IF(C187=0,0,YEAR(TODAY())-'14.1.ТС УЧ'!F186)</f>
        <v>49</v>
      </c>
      <c r="I187" s="104">
        <f>IF(C187=0,0,'14.1.ТС УЧ'!I186/1000)</f>
        <v>1.7999999999999999E-2</v>
      </c>
      <c r="J187" s="104">
        <f t="shared" si="31"/>
        <v>1</v>
      </c>
      <c r="K187" s="14">
        <f>IF(C187=0,0,'14.1.ТС УЧ'!H186/1000)</f>
        <v>5.0999999999999997E-2</v>
      </c>
      <c r="L187" s="14">
        <f t="shared" ca="1" si="32"/>
        <v>5.7941733596116958</v>
      </c>
      <c r="M187" s="13">
        <f t="shared" ca="1" si="33"/>
        <v>101.83326398785186</v>
      </c>
      <c r="N187" s="13">
        <f t="shared" ca="1" si="34"/>
        <v>1.8329987517813335</v>
      </c>
      <c r="O187" s="12">
        <f t="shared" si="35"/>
        <v>4.4658198822924025</v>
      </c>
      <c r="P187" s="12">
        <f t="shared" si="36"/>
        <v>0.2239230480309202</v>
      </c>
      <c r="Q187" s="11">
        <f t="shared" ca="1" si="28"/>
        <v>2132.9679441671024</v>
      </c>
      <c r="R187" s="10">
        <f t="shared" ca="1" si="37"/>
        <v>0.15993324784312299</v>
      </c>
      <c r="U187" s="9">
        <f t="shared" ca="1" si="29"/>
        <v>1948.2267515806245</v>
      </c>
    </row>
    <row r="188" spans="2:21" ht="27.6" x14ac:dyDescent="0.3">
      <c r="B188" s="104">
        <v>182</v>
      </c>
      <c r="C188" s="104" t="str">
        <f>'14.1.ТС УЧ'!C187</f>
        <v>Котельная №1 с. Дивеево</v>
      </c>
      <c r="D188" s="104" t="str">
        <f>'14.1.ТС УЧ'!D187</f>
        <v>Т70</v>
      </c>
      <c r="E188" s="104" t="str">
        <f>'14.1.ТС УЧ'!E187</f>
        <v xml:space="preserve">ул. Космонавтов, 1Г </v>
      </c>
      <c r="F188" s="104">
        <f>IF('14.1.ТС УЧ'!G187="Подземная канальная или подвальная",2,IF('14.1.ТС УЧ'!G187="Подземная бесканальная",2,IF('14.1.ТС УЧ'!G187="Надземная",1,0)))</f>
        <v>2</v>
      </c>
      <c r="G188" s="104">
        <f t="shared" si="30"/>
        <v>0.05</v>
      </c>
      <c r="H188" s="14">
        <f ca="1">IF(C188=0,0,YEAR(TODAY())-'14.1.ТС УЧ'!F187)</f>
        <v>49</v>
      </c>
      <c r="I188" s="104">
        <f>IF(C188=0,0,'14.1.ТС УЧ'!I187/1000)</f>
        <v>0.01</v>
      </c>
      <c r="J188" s="104">
        <f t="shared" si="31"/>
        <v>1</v>
      </c>
      <c r="K188" s="14">
        <f>IF(C188=0,0,'14.1.ТС УЧ'!H187/1000)</f>
        <v>5.0999999999999997E-2</v>
      </c>
      <c r="L188" s="14">
        <f t="shared" ca="1" si="32"/>
        <v>5.7941733596116958</v>
      </c>
      <c r="M188" s="13">
        <f t="shared" ca="1" si="33"/>
        <v>101.83326398785186</v>
      </c>
      <c r="N188" s="13">
        <f t="shared" ca="1" si="34"/>
        <v>1.0183326398785186</v>
      </c>
      <c r="O188" s="12">
        <f t="shared" si="35"/>
        <v>4.4658198822924025</v>
      </c>
      <c r="P188" s="12">
        <f t="shared" si="36"/>
        <v>0.2239230480309202</v>
      </c>
      <c r="Q188" s="11">
        <f t="shared" ca="1" si="28"/>
        <v>2132.9679441671024</v>
      </c>
      <c r="R188" s="10">
        <f t="shared" ca="1" si="37"/>
        <v>0.36119668331818428</v>
      </c>
      <c r="U188" s="9">
        <f t="shared" ca="1" si="29"/>
        <v>1952.7744417305814</v>
      </c>
    </row>
    <row r="189" spans="2:21" ht="27.6" x14ac:dyDescent="0.3">
      <c r="B189" s="104">
        <v>183</v>
      </c>
      <c r="C189" s="104" t="str">
        <f>'14.1.ТС УЧ'!C188</f>
        <v>Котельная №1 с. Дивеево</v>
      </c>
      <c r="D189" s="104" t="str">
        <f>'14.1.ТС УЧ'!D188</f>
        <v>Т73</v>
      </c>
      <c r="E189" s="104" t="str">
        <f>'14.1.ТС УЧ'!E188</f>
        <v xml:space="preserve">ул. Космонавтов, 1В </v>
      </c>
      <c r="F189" s="104">
        <f>IF('14.1.ТС УЧ'!G188="Подземная канальная или подвальная",2,IF('14.1.ТС УЧ'!G188="Подземная бесканальная",2,IF('14.1.ТС УЧ'!G188="Надземная",1,0)))</f>
        <v>2</v>
      </c>
      <c r="G189" s="104">
        <f t="shared" si="30"/>
        <v>0.05</v>
      </c>
      <c r="H189" s="14">
        <f ca="1">IF(C189=0,0,YEAR(TODAY())-'14.1.ТС УЧ'!F188)</f>
        <v>49</v>
      </c>
      <c r="I189" s="104">
        <f>IF(C189=0,0,'14.1.ТС УЧ'!I188/1000)</f>
        <v>0.01</v>
      </c>
      <c r="J189" s="104">
        <f t="shared" si="31"/>
        <v>1</v>
      </c>
      <c r="K189" s="14">
        <f>IF(C189=0,0,'14.1.ТС УЧ'!H188/1000)</f>
        <v>5.0999999999999997E-2</v>
      </c>
      <c r="L189" s="14">
        <f t="shared" ca="1" si="32"/>
        <v>5.7941733596116958</v>
      </c>
      <c r="M189" s="13">
        <f t="shared" ca="1" si="33"/>
        <v>101.83326398785186</v>
      </c>
      <c r="N189" s="13">
        <f t="shared" ca="1" si="34"/>
        <v>1.0183326398785186</v>
      </c>
      <c r="O189" s="12">
        <f t="shared" si="35"/>
        <v>4.4658198822924025</v>
      </c>
      <c r="P189" s="12">
        <f t="shared" si="36"/>
        <v>0.2239230480309202</v>
      </c>
      <c r="Q189" s="11">
        <f t="shared" ca="1" si="28"/>
        <v>2132.9679441671024</v>
      </c>
      <c r="R189" s="10">
        <f t="shared" ca="1" si="37"/>
        <v>0.36119668331818428</v>
      </c>
      <c r="U189" s="9">
        <f t="shared" ca="1" si="29"/>
        <v>1957.3221318805383</v>
      </c>
    </row>
    <row r="190" spans="2:21" ht="27.6" x14ac:dyDescent="0.3">
      <c r="B190" s="104">
        <v>184</v>
      </c>
      <c r="C190" s="104" t="str">
        <f>'14.1.ТС УЧ'!C189</f>
        <v>Котельная №1 с. Дивеево</v>
      </c>
      <c r="D190" s="104" t="str">
        <f>'14.1.ТС УЧ'!D189</f>
        <v>Т42</v>
      </c>
      <c r="E190" s="104" t="str">
        <f>'14.1.ТС УЧ'!E189</f>
        <v xml:space="preserve">ул. Комсомольская, 6 </v>
      </c>
      <c r="F190" s="104">
        <f>IF('14.1.ТС УЧ'!G189="Подземная канальная или подвальная",2,IF('14.1.ТС УЧ'!G189="Подземная бесканальная",2,IF('14.1.ТС УЧ'!G189="Надземная",1,0)))</f>
        <v>2</v>
      </c>
      <c r="G190" s="104">
        <f t="shared" si="30"/>
        <v>0.05</v>
      </c>
      <c r="H190" s="14">
        <f ca="1">IF(C190=0,0,YEAR(TODAY())-'14.1.ТС УЧ'!F189)</f>
        <v>49</v>
      </c>
      <c r="I190" s="104">
        <f>IF(C190=0,0,'14.1.ТС УЧ'!I189/1000)</f>
        <v>1.2E-2</v>
      </c>
      <c r="J190" s="104">
        <f t="shared" si="31"/>
        <v>1</v>
      </c>
      <c r="K190" s="14">
        <f>IF(C190=0,0,'14.1.ТС УЧ'!H189/1000)</f>
        <v>5.0999999999999997E-2</v>
      </c>
      <c r="L190" s="14">
        <f t="shared" ca="1" si="32"/>
        <v>5.7941733596116958</v>
      </c>
      <c r="M190" s="13">
        <f t="shared" ca="1" si="33"/>
        <v>101.83326398785186</v>
      </c>
      <c r="N190" s="13">
        <f t="shared" ca="1" si="34"/>
        <v>1.2219991678542224</v>
      </c>
      <c r="O190" s="12">
        <f t="shared" si="35"/>
        <v>4.4658198822924025</v>
      </c>
      <c r="P190" s="12">
        <f t="shared" si="36"/>
        <v>0.2239230480309202</v>
      </c>
      <c r="Q190" s="11">
        <f t="shared" ca="1" si="28"/>
        <v>2132.9679441671024</v>
      </c>
      <c r="R190" s="10">
        <f t="shared" ca="1" si="37"/>
        <v>0.29464054184083732</v>
      </c>
      <c r="U190" s="9">
        <f t="shared" ca="1" si="29"/>
        <v>1962.7793600604864</v>
      </c>
    </row>
    <row r="191" spans="2:21" x14ac:dyDescent="0.3">
      <c r="B191" s="104">
        <v>185</v>
      </c>
      <c r="C191" s="104" t="str">
        <f>'14.1.ТС УЧ'!C190</f>
        <v>Котельная №1 с. Дивеево</v>
      </c>
      <c r="D191" s="104" t="str">
        <f>'14.1.ТС УЧ'!D190</f>
        <v>Т43</v>
      </c>
      <c r="E191" s="104" t="str">
        <f>'14.1.ТС УЧ'!E190</f>
        <v xml:space="preserve">ул. Мира, 5 </v>
      </c>
      <c r="F191" s="104">
        <f>IF('14.1.ТС УЧ'!G190="Подземная канальная или подвальная",2,IF('14.1.ТС УЧ'!G190="Подземная бесканальная",2,IF('14.1.ТС УЧ'!G190="Надземная",1,0)))</f>
        <v>2</v>
      </c>
      <c r="G191" s="104">
        <f t="shared" si="30"/>
        <v>0.05</v>
      </c>
      <c r="H191" s="14">
        <f ca="1">IF(C191=0,0,YEAR(TODAY())-'14.1.ТС УЧ'!F190)</f>
        <v>49</v>
      </c>
      <c r="I191" s="104">
        <f>IF(C191=0,0,'14.1.ТС УЧ'!I190/1000)</f>
        <v>1.4E-2</v>
      </c>
      <c r="J191" s="104">
        <f t="shared" si="31"/>
        <v>1</v>
      </c>
      <c r="K191" s="14">
        <f>IF(C191=0,0,'14.1.ТС УЧ'!H190/1000)</f>
        <v>5.0999999999999997E-2</v>
      </c>
      <c r="L191" s="14">
        <f t="shared" ca="1" si="32"/>
        <v>5.7941733596116958</v>
      </c>
      <c r="M191" s="13">
        <f t="shared" ca="1" si="33"/>
        <v>101.83326398785186</v>
      </c>
      <c r="N191" s="13">
        <f t="shared" ca="1" si="34"/>
        <v>1.4256656958299261</v>
      </c>
      <c r="O191" s="12">
        <f t="shared" si="35"/>
        <v>4.4658198822924025</v>
      </c>
      <c r="P191" s="12">
        <f t="shared" si="36"/>
        <v>0.2239230480309202</v>
      </c>
      <c r="Q191" s="11">
        <f t="shared" ca="1" si="28"/>
        <v>2132.9679441671024</v>
      </c>
      <c r="R191" s="10">
        <f t="shared" ca="1" si="37"/>
        <v>0.24034841100627477</v>
      </c>
      <c r="U191" s="9">
        <f t="shared" ca="1" si="29"/>
        <v>1969.1461262704258</v>
      </c>
    </row>
    <row r="192" spans="2:21" x14ac:dyDescent="0.3">
      <c r="B192" s="104">
        <v>186</v>
      </c>
      <c r="C192" s="104" t="str">
        <f>'14.1.ТС УЧ'!C191</f>
        <v>Котельная №1 с. Дивеево</v>
      </c>
      <c r="D192" s="104" t="str">
        <f>'14.1.ТС УЧ'!D191</f>
        <v>Т45</v>
      </c>
      <c r="E192" s="104" t="str">
        <f>'14.1.ТС УЧ'!E191</f>
        <v xml:space="preserve">ул. Мира, 10 </v>
      </c>
      <c r="F192" s="104">
        <f>IF('14.1.ТС УЧ'!G191="Подземная канальная или подвальная",2,IF('14.1.ТС УЧ'!G191="Подземная бесканальная",2,IF('14.1.ТС УЧ'!G191="Надземная",1,0)))</f>
        <v>2</v>
      </c>
      <c r="G192" s="104">
        <f t="shared" si="30"/>
        <v>0.05</v>
      </c>
      <c r="H192" s="14">
        <f ca="1">IF(C192=0,0,YEAR(TODAY())-'14.1.ТС УЧ'!F191)</f>
        <v>49</v>
      </c>
      <c r="I192" s="104">
        <f>IF(C192=0,0,'14.1.ТС УЧ'!I191/1000)</f>
        <v>5.0999999999999997E-2</v>
      </c>
      <c r="J192" s="104">
        <f t="shared" si="31"/>
        <v>1</v>
      </c>
      <c r="K192" s="14">
        <f>IF(C192=0,0,'14.1.ТС УЧ'!H191/1000)</f>
        <v>5.0999999999999997E-2</v>
      </c>
      <c r="L192" s="14">
        <f t="shared" ca="1" si="32"/>
        <v>5.7941733596116958</v>
      </c>
      <c r="M192" s="13">
        <f t="shared" ca="1" si="33"/>
        <v>101.83326398785186</v>
      </c>
      <c r="N192" s="13">
        <f t="shared" ca="1" si="34"/>
        <v>5.1934964633804448</v>
      </c>
      <c r="O192" s="12">
        <f t="shared" si="35"/>
        <v>4.4658198822924025</v>
      </c>
      <c r="P192" s="12">
        <f t="shared" si="36"/>
        <v>0.2239230480309202</v>
      </c>
      <c r="Q192" s="11">
        <f t="shared" ca="1" si="28"/>
        <v>2132.9679441671024</v>
      </c>
      <c r="R192" s="10">
        <f t="shared" ca="1" si="37"/>
        <v>5.5525585170800073E-3</v>
      </c>
      <c r="U192" s="9">
        <f t="shared" ca="1" si="29"/>
        <v>1992.3393460352056</v>
      </c>
    </row>
    <row r="193" spans="2:21" x14ac:dyDescent="0.3">
      <c r="B193" s="104">
        <v>187</v>
      </c>
      <c r="C193" s="104" t="str">
        <f>'14.1.ТС УЧ'!C192</f>
        <v>Котельная №1 с. Дивеево</v>
      </c>
      <c r="D193" s="104" t="str">
        <f>'14.1.ТС УЧ'!D192</f>
        <v>Т52</v>
      </c>
      <c r="E193" s="104" t="str">
        <f>'14.1.ТС УЧ'!E192</f>
        <v xml:space="preserve">ул. Южная, 16А </v>
      </c>
      <c r="F193" s="104">
        <f>IF('14.1.ТС УЧ'!G192="Подземная канальная или подвальная",2,IF('14.1.ТС УЧ'!G192="Подземная бесканальная",2,IF('14.1.ТС УЧ'!G192="Надземная",1,0)))</f>
        <v>2</v>
      </c>
      <c r="G193" s="104">
        <f t="shared" si="30"/>
        <v>0.05</v>
      </c>
      <c r="H193" s="14">
        <f ca="1">IF(C193=0,0,YEAR(TODAY())-'14.1.ТС УЧ'!F192)</f>
        <v>49</v>
      </c>
      <c r="I193" s="104">
        <f>IF(C193=0,0,'14.1.ТС УЧ'!I192/1000)</f>
        <v>1.4999999999999999E-2</v>
      </c>
      <c r="J193" s="104">
        <f t="shared" si="31"/>
        <v>1</v>
      </c>
      <c r="K193" s="14">
        <f>IF(C193=0,0,'14.1.ТС УЧ'!H192/1000)</f>
        <v>5.0999999999999997E-2</v>
      </c>
      <c r="L193" s="14">
        <f t="shared" ca="1" si="32"/>
        <v>5.7941733596116958</v>
      </c>
      <c r="M193" s="13">
        <f t="shared" ca="1" si="33"/>
        <v>101.83326398785186</v>
      </c>
      <c r="N193" s="13">
        <f t="shared" ca="1" si="34"/>
        <v>1.5274989598177779</v>
      </c>
      <c r="O193" s="12">
        <f t="shared" si="35"/>
        <v>4.4658198822924025</v>
      </c>
      <c r="P193" s="12">
        <f t="shared" si="36"/>
        <v>0.2239230480309202</v>
      </c>
      <c r="Q193" s="11">
        <f t="shared" ca="1" si="28"/>
        <v>2132.9679441671024</v>
      </c>
      <c r="R193" s="10">
        <f t="shared" ca="1" si="37"/>
        <v>0.21707790952296988</v>
      </c>
      <c r="U193" s="9">
        <f t="shared" ca="1" si="29"/>
        <v>1999.1608812601407</v>
      </c>
    </row>
    <row r="194" spans="2:21" x14ac:dyDescent="0.3">
      <c r="B194" s="104">
        <v>188</v>
      </c>
      <c r="C194" s="104" t="str">
        <f>'14.1.ТС УЧ'!C193</f>
        <v>Котельная №1 с. Дивеево</v>
      </c>
      <c r="D194" s="104" t="str">
        <f>'14.1.ТС УЧ'!D193</f>
        <v>Т51</v>
      </c>
      <c r="E194" s="104" t="str">
        <f>'14.1.ТС УЧ'!E193</f>
        <v xml:space="preserve">ул. Южная, 16Б </v>
      </c>
      <c r="F194" s="104">
        <f>IF('14.1.ТС УЧ'!G193="Подземная канальная или подвальная",2,IF('14.1.ТС УЧ'!G193="Подземная бесканальная",2,IF('14.1.ТС УЧ'!G193="Надземная",1,0)))</f>
        <v>2</v>
      </c>
      <c r="G194" s="104">
        <f t="shared" si="30"/>
        <v>0.05</v>
      </c>
      <c r="H194" s="14">
        <f ca="1">IF(C194=0,0,YEAR(TODAY())-'14.1.ТС УЧ'!F193)</f>
        <v>49</v>
      </c>
      <c r="I194" s="104">
        <f>IF(C194=0,0,'14.1.ТС УЧ'!I193/1000)</f>
        <v>5.0000000000000001E-3</v>
      </c>
      <c r="J194" s="104">
        <f t="shared" si="31"/>
        <v>1</v>
      </c>
      <c r="K194" s="14">
        <f>IF(C194=0,0,'14.1.ТС УЧ'!H193/1000)</f>
        <v>5.0999999999999997E-2</v>
      </c>
      <c r="L194" s="14">
        <f t="shared" ca="1" si="32"/>
        <v>5.7941733596116958</v>
      </c>
      <c r="M194" s="13">
        <f t="shared" ca="1" si="33"/>
        <v>101.83326398785186</v>
      </c>
      <c r="N194" s="13">
        <f t="shared" ca="1" si="34"/>
        <v>0.50916631993925932</v>
      </c>
      <c r="O194" s="12">
        <f t="shared" si="35"/>
        <v>4.4658198822924025</v>
      </c>
      <c r="P194" s="12">
        <f t="shared" si="36"/>
        <v>0.2239230480309202</v>
      </c>
      <c r="Q194" s="11">
        <f t="shared" ca="1" si="28"/>
        <v>2132.9679441671024</v>
      </c>
      <c r="R194" s="10">
        <f t="shared" ca="1" si="37"/>
        <v>0.6009964087398395</v>
      </c>
      <c r="U194" s="9">
        <f t="shared" ca="1" si="29"/>
        <v>2001.4347263351192</v>
      </c>
    </row>
    <row r="195" spans="2:21" x14ac:dyDescent="0.3">
      <c r="B195" s="104">
        <v>189</v>
      </c>
      <c r="C195" s="104" t="str">
        <f>'14.1.ТС УЧ'!C194</f>
        <v>Котельная №1 с. Дивеево</v>
      </c>
      <c r="D195" s="104" t="str">
        <f>'14.1.ТС УЧ'!D194</f>
        <v>Т4</v>
      </c>
      <c r="E195" s="104" t="str">
        <f>'14.1.ТС УЧ'!E194</f>
        <v xml:space="preserve">ул. Южная, 16 </v>
      </c>
      <c r="F195" s="104">
        <f>IF('14.1.ТС УЧ'!G194="Подземная канальная или подвальная",2,IF('14.1.ТС УЧ'!G194="Подземная бесканальная",2,IF('14.1.ТС УЧ'!G194="Надземная",1,0)))</f>
        <v>2</v>
      </c>
      <c r="G195" s="104">
        <f t="shared" si="30"/>
        <v>0.05</v>
      </c>
      <c r="H195" s="14">
        <f ca="1">IF(C195=0,0,YEAR(TODAY())-'14.1.ТС УЧ'!F194)</f>
        <v>21</v>
      </c>
      <c r="I195" s="104">
        <f>IF(C195=0,0,'14.1.ТС УЧ'!I194/1000)</f>
        <v>1.6E-2</v>
      </c>
      <c r="J195" s="104">
        <f t="shared" si="31"/>
        <v>1</v>
      </c>
      <c r="K195" s="14">
        <f>IF(C195=0,0,'14.1.ТС УЧ'!H194/1000)</f>
        <v>5.0999999999999997E-2</v>
      </c>
      <c r="L195" s="14">
        <f t="shared" ca="1" si="32"/>
        <v>1.4288255590315819</v>
      </c>
      <c r="M195" s="13">
        <f t="shared" ca="1" si="33"/>
        <v>6.8729925559581795E-2</v>
      </c>
      <c r="N195" s="13">
        <f t="shared" ca="1" si="34"/>
        <v>1.0996788089533088E-3</v>
      </c>
      <c r="O195" s="12">
        <f t="shared" si="35"/>
        <v>4.4658198822924025</v>
      </c>
      <c r="P195" s="12">
        <f t="shared" si="36"/>
        <v>0.2239230480309202</v>
      </c>
      <c r="Q195" s="11">
        <f t="shared" ca="1" si="28"/>
        <v>2132.9679441671024</v>
      </c>
      <c r="R195" s="10">
        <f t="shared" ca="1" si="37"/>
        <v>0.99890092561621002</v>
      </c>
      <c r="U195" s="9">
        <f t="shared" ca="1" si="29"/>
        <v>2001.4396373026084</v>
      </c>
    </row>
    <row r="196" spans="2:21" x14ac:dyDescent="0.3">
      <c r="B196" s="104">
        <v>190</v>
      </c>
      <c r="C196" s="104" t="str">
        <f>'14.1.ТС УЧ'!C195</f>
        <v>Котельная №1 с. Дивеево</v>
      </c>
      <c r="D196" s="104" t="str">
        <f>'14.1.ТС УЧ'!D195</f>
        <v>Т1</v>
      </c>
      <c r="E196" s="104" t="str">
        <f>'14.1.ТС УЧ'!E195</f>
        <v xml:space="preserve">ул. Чкалова, 2 </v>
      </c>
      <c r="F196" s="104">
        <f>IF('14.1.ТС УЧ'!G195="Подземная канальная или подвальная",2,IF('14.1.ТС УЧ'!G195="Подземная бесканальная",2,IF('14.1.ТС УЧ'!G195="Надземная",1,0)))</f>
        <v>2</v>
      </c>
      <c r="G196" s="104">
        <f t="shared" si="30"/>
        <v>0.05</v>
      </c>
      <c r="H196" s="14">
        <f ca="1">IF(C196=0,0,YEAR(TODAY())-'14.1.ТС УЧ'!F195)</f>
        <v>49</v>
      </c>
      <c r="I196" s="104">
        <f>IF(C196=0,0,'14.1.ТС УЧ'!I195/1000)</f>
        <v>0.16500000000000001</v>
      </c>
      <c r="J196" s="104">
        <f t="shared" si="31"/>
        <v>1</v>
      </c>
      <c r="K196" s="14">
        <f>IF(C196=0,0,'14.1.ТС УЧ'!H195/1000)</f>
        <v>5.0999999999999997E-2</v>
      </c>
      <c r="L196" s="14">
        <f t="shared" ca="1" si="32"/>
        <v>5.7941733596116958</v>
      </c>
      <c r="M196" s="13">
        <f t="shared" ca="1" si="33"/>
        <v>101.83326398785186</v>
      </c>
      <c r="N196" s="13">
        <f t="shared" ca="1" si="34"/>
        <v>16.802488557995559</v>
      </c>
      <c r="O196" s="12">
        <f t="shared" si="35"/>
        <v>4.4658198822924025</v>
      </c>
      <c r="P196" s="12">
        <f t="shared" si="36"/>
        <v>0.2239230480309202</v>
      </c>
      <c r="Q196" s="11">
        <f t="shared" ca="1" si="28"/>
        <v>2132.9679441671024</v>
      </c>
      <c r="R196" s="10">
        <f t="shared" ca="1" si="37"/>
        <v>5.0439635211881566E-8</v>
      </c>
      <c r="U196" s="9">
        <f t="shared" ca="1" si="29"/>
        <v>2076.4765247768955</v>
      </c>
    </row>
    <row r="197" spans="2:21" x14ac:dyDescent="0.3">
      <c r="B197" s="104">
        <v>191</v>
      </c>
      <c r="C197" s="104" t="str">
        <f>'14.1.ТС УЧ'!C196</f>
        <v>Котельная №1 с. Дивеево</v>
      </c>
      <c r="D197" s="104" t="str">
        <f>'14.1.ТС УЧ'!D196</f>
        <v>ТК2</v>
      </c>
      <c r="E197" s="104" t="str">
        <f>'14.1.ТС УЧ'!E196</f>
        <v xml:space="preserve">ТК3 </v>
      </c>
      <c r="F197" s="104">
        <f>IF('14.1.ТС УЧ'!G196="Подземная канальная или подвальная",2,IF('14.1.ТС УЧ'!G196="Подземная бесканальная",2,IF('14.1.ТС УЧ'!G196="Надземная",1,0)))</f>
        <v>2</v>
      </c>
      <c r="G197" s="104">
        <f t="shared" si="30"/>
        <v>0.05</v>
      </c>
      <c r="H197" s="14">
        <f ca="1">IF(C197=0,0,YEAR(TODAY())-'14.1.ТС УЧ'!F196)</f>
        <v>16</v>
      </c>
      <c r="I197" s="104">
        <f>IF(C197=0,0,'14.1.ТС УЧ'!I196/1000)</f>
        <v>1.2999999999999999E-2</v>
      </c>
      <c r="J197" s="104">
        <f t="shared" si="31"/>
        <v>1</v>
      </c>
      <c r="K197" s="14">
        <f>IF(C197=0,0,'14.1.ТС УЧ'!H196/1000)</f>
        <v>5.0999999999999997E-2</v>
      </c>
      <c r="L197" s="14">
        <f t="shared" ca="1" si="32"/>
        <v>1</v>
      </c>
      <c r="M197" s="13">
        <f t="shared" ca="1" si="33"/>
        <v>0.05</v>
      </c>
      <c r="N197" s="13">
        <f t="shared" ca="1" si="34"/>
        <v>6.4999999999999997E-4</v>
      </c>
      <c r="O197" s="12">
        <f t="shared" si="35"/>
        <v>4.4658198822924025</v>
      </c>
      <c r="P197" s="12">
        <f t="shared" si="36"/>
        <v>0.2239230480309202</v>
      </c>
      <c r="Q197" s="11">
        <f t="shared" ca="1" si="28"/>
        <v>2132.9679441671024</v>
      </c>
      <c r="R197" s="10">
        <f t="shared" ca="1" si="37"/>
        <v>0.99935021120423662</v>
      </c>
      <c r="U197" s="9">
        <f t="shared" ca="1" si="29"/>
        <v>2076.4794275598192</v>
      </c>
    </row>
    <row r="198" spans="2:21" x14ac:dyDescent="0.3">
      <c r="B198" s="104">
        <v>192</v>
      </c>
      <c r="C198" s="104" t="str">
        <f>'14.1.ТС УЧ'!C197</f>
        <v>Котельная №1 с. Дивеево</v>
      </c>
      <c r="D198" s="104" t="str">
        <f>'14.1.ТС УЧ'!D197</f>
        <v>ТК4</v>
      </c>
      <c r="E198" s="104" t="str">
        <f>'14.1.ТС УЧ'!E197</f>
        <v xml:space="preserve">ул. Симанина, 10 </v>
      </c>
      <c r="F198" s="104">
        <f>IF('14.1.ТС УЧ'!G197="Подземная канальная или подвальная",2,IF('14.1.ТС УЧ'!G197="Подземная бесканальная",2,IF('14.1.ТС УЧ'!G197="Надземная",1,0)))</f>
        <v>2</v>
      </c>
      <c r="G198" s="104">
        <f t="shared" si="30"/>
        <v>0.05</v>
      </c>
      <c r="H198" s="14">
        <f ca="1">IF(C198=0,0,YEAR(TODAY())-'14.1.ТС УЧ'!F197)</f>
        <v>15</v>
      </c>
      <c r="I198" s="104">
        <f>IF(C198=0,0,'14.1.ТС УЧ'!I197/1000)</f>
        <v>3.5000000000000003E-2</v>
      </c>
      <c r="J198" s="104">
        <f t="shared" si="31"/>
        <v>1</v>
      </c>
      <c r="K198" s="14">
        <f>IF(C198=0,0,'14.1.ТС УЧ'!H197/1000)</f>
        <v>5.0999999999999997E-2</v>
      </c>
      <c r="L198" s="14">
        <f t="shared" ca="1" si="32"/>
        <v>1</v>
      </c>
      <c r="M198" s="13">
        <f t="shared" ca="1" si="33"/>
        <v>0.05</v>
      </c>
      <c r="N198" s="13">
        <f t="shared" ca="1" si="34"/>
        <v>1.7500000000000003E-3</v>
      </c>
      <c r="O198" s="12">
        <f t="shared" si="35"/>
        <v>4.4658198822924025</v>
      </c>
      <c r="P198" s="12">
        <f t="shared" si="36"/>
        <v>0.2239230480309202</v>
      </c>
      <c r="Q198" s="11">
        <f t="shared" ca="1" si="28"/>
        <v>2132.9679441671024</v>
      </c>
      <c r="R198" s="10">
        <f t="shared" ca="1" si="37"/>
        <v>0.99825153035716152</v>
      </c>
      <c r="U198" s="9">
        <f t="shared" ca="1" si="29"/>
        <v>2076.487242744613</v>
      </c>
    </row>
    <row r="199" spans="2:21" x14ac:dyDescent="0.3">
      <c r="B199" s="104">
        <v>193</v>
      </c>
      <c r="C199" s="104" t="str">
        <f>'14.1.ТС УЧ'!C198</f>
        <v>Котельная №1 с. Дивеево</v>
      </c>
      <c r="D199" s="104" t="str">
        <f>'14.1.ТС УЧ'!D198</f>
        <v>ТК3</v>
      </c>
      <c r="E199" s="104" t="str">
        <f>'14.1.ТС УЧ'!E198</f>
        <v xml:space="preserve">ул. Симанина, 11 </v>
      </c>
      <c r="F199" s="104">
        <f>IF('14.1.ТС УЧ'!G198="Подземная канальная или подвальная",2,IF('14.1.ТС УЧ'!G198="Подземная бесканальная",2,IF('14.1.ТС УЧ'!G198="Надземная",1,0)))</f>
        <v>2</v>
      </c>
      <c r="G199" s="104">
        <f t="shared" si="30"/>
        <v>0.05</v>
      </c>
      <c r="H199" s="14">
        <f ca="1">IF(C199=0,0,YEAR(TODAY())-'14.1.ТС УЧ'!F198)</f>
        <v>16</v>
      </c>
      <c r="I199" s="104">
        <f>IF(C199=0,0,'14.1.ТС УЧ'!I198/1000)</f>
        <v>0.01</v>
      </c>
      <c r="J199" s="104">
        <f t="shared" si="31"/>
        <v>1</v>
      </c>
      <c r="K199" s="14">
        <f>IF(C199=0,0,'14.1.ТС УЧ'!H198/1000)</f>
        <v>5.0999999999999997E-2</v>
      </c>
      <c r="L199" s="14">
        <f t="shared" ca="1" si="32"/>
        <v>1</v>
      </c>
      <c r="M199" s="13">
        <f t="shared" ca="1" si="33"/>
        <v>0.05</v>
      </c>
      <c r="N199" s="13">
        <f t="shared" ca="1" si="34"/>
        <v>5.0000000000000001E-4</v>
      </c>
      <c r="O199" s="12">
        <f t="shared" si="35"/>
        <v>4.4658198822924025</v>
      </c>
      <c r="P199" s="12">
        <f t="shared" si="36"/>
        <v>0.2239230480309202</v>
      </c>
      <c r="Q199" s="11">
        <f t="shared" ca="1" si="28"/>
        <v>2132.9679441671024</v>
      </c>
      <c r="R199" s="10">
        <f t="shared" ca="1" si="37"/>
        <v>0.99950012497916929</v>
      </c>
      <c r="U199" s="9">
        <f t="shared" ca="1" si="29"/>
        <v>2076.4894756545541</v>
      </c>
    </row>
    <row r="200" spans="2:21" x14ac:dyDescent="0.3">
      <c r="B200" s="104">
        <v>194</v>
      </c>
      <c r="C200" s="104" t="str">
        <f>'14.1.ТС УЧ'!C199</f>
        <v>Котельная №1 с. Дивеево</v>
      </c>
      <c r="D200" s="104" t="str">
        <f>'14.1.ТС УЧ'!D199</f>
        <v>ГрОт-Симанина, 9</v>
      </c>
      <c r="E200" s="104" t="str">
        <f>'14.1.ТС УЧ'!E199</f>
        <v xml:space="preserve">ул. Симанина, 13 </v>
      </c>
      <c r="F200" s="104">
        <f>IF('14.1.ТС УЧ'!G199="Подземная канальная или подвальная",2,IF('14.1.ТС УЧ'!G199="Подземная бесканальная",2,IF('14.1.ТС УЧ'!G199="Надземная",1,0)))</f>
        <v>2</v>
      </c>
      <c r="G200" s="104">
        <f t="shared" si="30"/>
        <v>0.05</v>
      </c>
      <c r="H200" s="14">
        <f ca="1">IF(C200=0,0,YEAR(TODAY())-'14.1.ТС УЧ'!F199)</f>
        <v>14</v>
      </c>
      <c r="I200" s="104">
        <f>IF(C200=0,0,'14.1.ТС УЧ'!I199/1000)</f>
        <v>2.1999999999999999E-2</v>
      </c>
      <c r="J200" s="104">
        <f t="shared" si="31"/>
        <v>1</v>
      </c>
      <c r="K200" s="14">
        <f>IF(C200=0,0,'14.1.ТС УЧ'!H199/1000)</f>
        <v>5.0999999999999997E-2</v>
      </c>
      <c r="L200" s="14">
        <f t="shared" ca="1" si="32"/>
        <v>1</v>
      </c>
      <c r="M200" s="13">
        <f t="shared" ca="1" si="33"/>
        <v>0.05</v>
      </c>
      <c r="N200" s="13">
        <f t="shared" ca="1" si="34"/>
        <v>1.1000000000000001E-3</v>
      </c>
      <c r="O200" s="12">
        <f t="shared" si="35"/>
        <v>4.4658198822924025</v>
      </c>
      <c r="P200" s="12">
        <f t="shared" si="36"/>
        <v>0.2239230480309202</v>
      </c>
      <c r="Q200" s="11">
        <f t="shared" ref="Q200:Q263" ca="1" si="38">_xlfn.MAXIFS($U$7:$U$581,$C$7:$C$581,C200)</f>
        <v>2132.9679441671024</v>
      </c>
      <c r="R200" s="10">
        <f t="shared" ca="1" si="37"/>
        <v>0.99890060477822762</v>
      </c>
      <c r="U200" s="9">
        <f t="shared" ref="U200:U263" ca="1" si="39">IF(C199=0,0,IF(C200=C199,U199+N200/P200,N200/P200+1))</f>
        <v>2076.4943880564247</v>
      </c>
    </row>
    <row r="201" spans="2:21" x14ac:dyDescent="0.3">
      <c r="B201" s="104">
        <v>195</v>
      </c>
      <c r="C201" s="104" t="str">
        <f>'14.1.ТС УЧ'!C200</f>
        <v>Котельная №1 с. Дивеево</v>
      </c>
      <c r="D201" s="104" t="str">
        <f>'14.1.ТС УЧ'!D200</f>
        <v>ГрОт-Симанина, 7</v>
      </c>
      <c r="E201" s="104" t="str">
        <f>'14.1.ТС УЧ'!E200</f>
        <v xml:space="preserve">ГрОт-Симанина, 5 </v>
      </c>
      <c r="F201" s="104">
        <f>IF('14.1.ТС УЧ'!G200="Подземная канальная или подвальная",2,IF('14.1.ТС УЧ'!G200="Подземная бесканальная",2,IF('14.1.ТС УЧ'!G200="Надземная",1,0)))</f>
        <v>2</v>
      </c>
      <c r="G201" s="104">
        <f t="shared" si="30"/>
        <v>0.05</v>
      </c>
      <c r="H201" s="14">
        <f ca="1">IF(C201=0,0,YEAR(TODAY())-'14.1.ТС УЧ'!F200)</f>
        <v>10</v>
      </c>
      <c r="I201" s="104">
        <f>IF(C201=0,0,'14.1.ТС УЧ'!I200/1000)</f>
        <v>1.4E-2</v>
      </c>
      <c r="J201" s="104">
        <f t="shared" si="31"/>
        <v>1</v>
      </c>
      <c r="K201" s="14">
        <f>IF(C201=0,0,'14.1.ТС УЧ'!H200/1000)</f>
        <v>5.0999999999999997E-2</v>
      </c>
      <c r="L201" s="14">
        <f t="shared" ca="1" si="32"/>
        <v>1</v>
      </c>
      <c r="M201" s="13">
        <f t="shared" ca="1" si="33"/>
        <v>0.05</v>
      </c>
      <c r="N201" s="13">
        <f t="shared" ca="1" si="34"/>
        <v>7.000000000000001E-4</v>
      </c>
      <c r="O201" s="12">
        <f t="shared" si="35"/>
        <v>4.4658198822924025</v>
      </c>
      <c r="P201" s="12">
        <f t="shared" si="36"/>
        <v>0.2239230480309202</v>
      </c>
      <c r="Q201" s="11">
        <f t="shared" ca="1" si="38"/>
        <v>2132.9679441671024</v>
      </c>
      <c r="R201" s="10">
        <f t="shared" ca="1" si="37"/>
        <v>0.99930024494284331</v>
      </c>
      <c r="U201" s="9">
        <f t="shared" ca="1" si="39"/>
        <v>2076.4975141303421</v>
      </c>
    </row>
    <row r="202" spans="2:21" x14ac:dyDescent="0.3">
      <c r="B202" s="104">
        <v>196</v>
      </c>
      <c r="C202" s="104" t="str">
        <f>'14.1.ТС УЧ'!C201</f>
        <v>Котельная №1 с. Дивеево</v>
      </c>
      <c r="D202" s="104" t="str">
        <f>'14.1.ТС УЧ'!D201</f>
        <v>ГрОт-Симанина, 5</v>
      </c>
      <c r="E202" s="104" t="str">
        <f>'14.1.ТС УЧ'!E201</f>
        <v xml:space="preserve">ул. Симанина, 3 </v>
      </c>
      <c r="F202" s="104">
        <f>IF('14.1.ТС УЧ'!G201="Подземная канальная или подвальная",2,IF('14.1.ТС УЧ'!G201="Подземная бесканальная",2,IF('14.1.ТС УЧ'!G201="Надземная",1,0)))</f>
        <v>2</v>
      </c>
      <c r="G202" s="104">
        <f t="shared" si="30"/>
        <v>0.05</v>
      </c>
      <c r="H202" s="14">
        <f ca="1">IF(C202=0,0,YEAR(TODAY())-'14.1.ТС УЧ'!F201)</f>
        <v>10</v>
      </c>
      <c r="I202" s="104">
        <f>IF(C202=0,0,'14.1.ТС УЧ'!I201/1000)</f>
        <v>1.6E-2</v>
      </c>
      <c r="J202" s="104">
        <f t="shared" si="31"/>
        <v>1</v>
      </c>
      <c r="K202" s="14">
        <f>IF(C202=0,0,'14.1.ТС УЧ'!H201/1000)</f>
        <v>5.0999999999999997E-2</v>
      </c>
      <c r="L202" s="14">
        <f t="shared" ca="1" si="32"/>
        <v>1</v>
      </c>
      <c r="M202" s="13">
        <f t="shared" ca="1" si="33"/>
        <v>0.05</v>
      </c>
      <c r="N202" s="13">
        <f t="shared" ca="1" si="34"/>
        <v>8.0000000000000004E-4</v>
      </c>
      <c r="O202" s="12">
        <f t="shared" si="35"/>
        <v>4.4658198822924025</v>
      </c>
      <c r="P202" s="12">
        <f t="shared" si="36"/>
        <v>0.2239230480309202</v>
      </c>
      <c r="Q202" s="11">
        <f t="shared" ca="1" si="38"/>
        <v>2132.9679441671024</v>
      </c>
      <c r="R202" s="10">
        <f t="shared" ca="1" si="37"/>
        <v>0.99920031991468372</v>
      </c>
      <c r="U202" s="9">
        <f t="shared" ca="1" si="39"/>
        <v>2076.5010867862479</v>
      </c>
    </row>
    <row r="203" spans="2:21" x14ac:dyDescent="0.3">
      <c r="B203" s="104">
        <v>197</v>
      </c>
      <c r="C203" s="104" t="str">
        <f>'14.1.ТС УЧ'!C202</f>
        <v>Котельная №1 с. Дивеево</v>
      </c>
      <c r="D203" s="104" t="str">
        <f>'14.1.ТС УЧ'!D202</f>
        <v>ТК6</v>
      </c>
      <c r="E203" s="104" t="str">
        <f>'14.1.ТС УЧ'!E202</f>
        <v xml:space="preserve">ГрОт-Симанина, 8 </v>
      </c>
      <c r="F203" s="104">
        <f>IF('14.1.ТС УЧ'!G202="Подземная канальная или подвальная",2,IF('14.1.ТС УЧ'!G202="Подземная бесканальная",2,IF('14.1.ТС УЧ'!G202="Надземная",1,0)))</f>
        <v>2</v>
      </c>
      <c r="G203" s="104">
        <f t="shared" si="30"/>
        <v>0.05</v>
      </c>
      <c r="H203" s="14">
        <f ca="1">IF(C203=0,0,YEAR(TODAY())-'14.1.ТС УЧ'!F202)</f>
        <v>9</v>
      </c>
      <c r="I203" s="104">
        <f>IF(C203=0,0,'14.1.ТС УЧ'!I202/1000)</f>
        <v>1.2999999999999999E-2</v>
      </c>
      <c r="J203" s="104">
        <f t="shared" si="31"/>
        <v>1</v>
      </c>
      <c r="K203" s="14">
        <f>IF(C203=0,0,'14.1.ТС УЧ'!H202/1000)</f>
        <v>5.0999999999999997E-2</v>
      </c>
      <c r="L203" s="14">
        <f t="shared" ca="1" si="32"/>
        <v>1</v>
      </c>
      <c r="M203" s="13">
        <f t="shared" ca="1" si="33"/>
        <v>0.05</v>
      </c>
      <c r="N203" s="13">
        <f t="shared" ca="1" si="34"/>
        <v>6.4999999999999997E-4</v>
      </c>
      <c r="O203" s="12">
        <f t="shared" si="35"/>
        <v>4.4658198822924025</v>
      </c>
      <c r="P203" s="12">
        <f t="shared" si="36"/>
        <v>0.2239230480309202</v>
      </c>
      <c r="Q203" s="11">
        <f t="shared" ca="1" si="38"/>
        <v>2132.9679441671024</v>
      </c>
      <c r="R203" s="10">
        <f t="shared" ca="1" si="37"/>
        <v>0.99935021120423662</v>
      </c>
      <c r="U203" s="9">
        <f t="shared" ca="1" si="39"/>
        <v>2076.5039895691716</v>
      </c>
    </row>
    <row r="204" spans="2:21" x14ac:dyDescent="0.3">
      <c r="B204" s="104">
        <v>198</v>
      </c>
      <c r="C204" s="104" t="str">
        <f>'14.1.ТС УЧ'!C203</f>
        <v>Котельная №1 с. Дивеево</v>
      </c>
      <c r="D204" s="104" t="str">
        <f>'14.1.ТС УЧ'!D203</f>
        <v>ТК6</v>
      </c>
      <c r="E204" s="104" t="str">
        <f>'14.1.ТС УЧ'!E203</f>
        <v xml:space="preserve">ул. Симанина, 6 </v>
      </c>
      <c r="F204" s="104">
        <f>IF('14.1.ТС УЧ'!G203="Подземная канальная или подвальная",2,IF('14.1.ТС УЧ'!G203="Подземная бесканальная",2,IF('14.1.ТС УЧ'!G203="Надземная",1,0)))</f>
        <v>2</v>
      </c>
      <c r="G204" s="104">
        <f t="shared" si="30"/>
        <v>0.05</v>
      </c>
      <c r="H204" s="14">
        <f ca="1">IF(C204=0,0,YEAR(TODAY())-'14.1.ТС УЧ'!F203)</f>
        <v>8</v>
      </c>
      <c r="I204" s="104">
        <f>IF(C204=0,0,'14.1.ТС УЧ'!I203/1000)</f>
        <v>0.01</v>
      </c>
      <c r="J204" s="104">
        <f t="shared" si="31"/>
        <v>1</v>
      </c>
      <c r="K204" s="14">
        <f>IF(C204=0,0,'14.1.ТС УЧ'!H203/1000)</f>
        <v>5.0999999999999997E-2</v>
      </c>
      <c r="L204" s="14">
        <f t="shared" ca="1" si="32"/>
        <v>1</v>
      </c>
      <c r="M204" s="13">
        <f t="shared" ca="1" si="33"/>
        <v>0.05</v>
      </c>
      <c r="N204" s="13">
        <f t="shared" ca="1" si="34"/>
        <v>5.0000000000000001E-4</v>
      </c>
      <c r="O204" s="12">
        <f t="shared" si="35"/>
        <v>4.4658198822924025</v>
      </c>
      <c r="P204" s="12">
        <f t="shared" si="36"/>
        <v>0.2239230480309202</v>
      </c>
      <c r="Q204" s="11">
        <f t="shared" ca="1" si="38"/>
        <v>2132.9679441671024</v>
      </c>
      <c r="R204" s="10">
        <f t="shared" ca="1" si="37"/>
        <v>0.99950012497916929</v>
      </c>
      <c r="U204" s="9">
        <f t="shared" ca="1" si="39"/>
        <v>2076.5062224791127</v>
      </c>
    </row>
    <row r="205" spans="2:21" ht="27.6" x14ac:dyDescent="0.3">
      <c r="B205" s="104">
        <v>199</v>
      </c>
      <c r="C205" s="104" t="str">
        <f>'14.1.ТС УЧ'!C204</f>
        <v>Котельная №1 с. Дивеево</v>
      </c>
      <c r="D205" s="104" t="str">
        <f>'14.1.ТС УЧ'!D204</f>
        <v>Т34</v>
      </c>
      <c r="E205" s="104" t="str">
        <f>'14.1.ТС УЧ'!E204</f>
        <v xml:space="preserve">ул. Октябрьская, 35А </v>
      </c>
      <c r="F205" s="104">
        <f>IF('14.1.ТС УЧ'!G204="Подземная канальная или подвальная",2,IF('14.1.ТС УЧ'!G204="Подземная бесканальная",2,IF('14.1.ТС УЧ'!G204="Надземная",1,0)))</f>
        <v>2</v>
      </c>
      <c r="G205" s="104">
        <f t="shared" si="30"/>
        <v>0.05</v>
      </c>
      <c r="H205" s="14">
        <f ca="1">IF(C205=0,0,YEAR(TODAY())-'14.1.ТС УЧ'!F204)</f>
        <v>49</v>
      </c>
      <c r="I205" s="104">
        <f>IF(C205=0,0,'14.1.ТС УЧ'!I204/1000)</f>
        <v>3.3000000000000002E-2</v>
      </c>
      <c r="J205" s="104">
        <f t="shared" si="31"/>
        <v>1</v>
      </c>
      <c r="K205" s="14">
        <f>IF(C205=0,0,'14.1.ТС УЧ'!H204/1000)</f>
        <v>5.0999999999999997E-2</v>
      </c>
      <c r="L205" s="14">
        <f t="shared" ca="1" si="32"/>
        <v>5.7941733596116958</v>
      </c>
      <c r="M205" s="13">
        <f t="shared" ca="1" si="33"/>
        <v>101.83326398785186</v>
      </c>
      <c r="N205" s="13">
        <f t="shared" ca="1" si="34"/>
        <v>3.3604977115991117</v>
      </c>
      <c r="O205" s="12">
        <f t="shared" si="35"/>
        <v>4.4658198822924025</v>
      </c>
      <c r="P205" s="12">
        <f t="shared" si="36"/>
        <v>0.2239230480309202</v>
      </c>
      <c r="Q205" s="11">
        <f t="shared" ca="1" si="38"/>
        <v>2132.9679441671024</v>
      </c>
      <c r="R205" s="10">
        <f t="shared" ca="1" si="37"/>
        <v>3.4717975105004163E-2</v>
      </c>
      <c r="U205" s="9">
        <f t="shared" ca="1" si="39"/>
        <v>2091.51359997397</v>
      </c>
    </row>
    <row r="206" spans="2:21" x14ac:dyDescent="0.3">
      <c r="B206" s="104">
        <v>200</v>
      </c>
      <c r="C206" s="104" t="str">
        <f>'14.1.ТС УЧ'!C205</f>
        <v>Котельная №1 с. Дивеево</v>
      </c>
      <c r="D206" s="104" t="str">
        <f>'14.1.ТС УЧ'!D205</f>
        <v>Т34</v>
      </c>
      <c r="E206" s="104" t="str">
        <f>'14.1.ТС УЧ'!E205</f>
        <v xml:space="preserve">ул. Мира, 1А </v>
      </c>
      <c r="F206" s="104">
        <f>IF('14.1.ТС УЧ'!G205="Подземная канальная или подвальная",2,IF('14.1.ТС УЧ'!G205="Подземная бесканальная",2,IF('14.1.ТС УЧ'!G205="Надземная",1,0)))</f>
        <v>2</v>
      </c>
      <c r="G206" s="104">
        <f t="shared" si="30"/>
        <v>0.05</v>
      </c>
      <c r="H206" s="14">
        <f ca="1">IF(C206=0,0,YEAR(TODAY())-'14.1.ТС УЧ'!F205)</f>
        <v>49</v>
      </c>
      <c r="I206" s="104">
        <f>IF(C206=0,0,'14.1.ТС УЧ'!I205/1000)</f>
        <v>5.0000000000000001E-3</v>
      </c>
      <c r="J206" s="104">
        <f t="shared" si="31"/>
        <v>1</v>
      </c>
      <c r="K206" s="14">
        <f>IF(C206=0,0,'14.1.ТС УЧ'!H205/1000)</f>
        <v>5.0999999999999997E-2</v>
      </c>
      <c r="L206" s="14">
        <f t="shared" ca="1" si="32"/>
        <v>5.7941733596116958</v>
      </c>
      <c r="M206" s="13">
        <f t="shared" ca="1" si="33"/>
        <v>101.83326398785186</v>
      </c>
      <c r="N206" s="13">
        <f t="shared" ca="1" si="34"/>
        <v>0.50916631993925932</v>
      </c>
      <c r="O206" s="12">
        <f t="shared" si="35"/>
        <v>4.4658198822924025</v>
      </c>
      <c r="P206" s="12">
        <f t="shared" si="36"/>
        <v>0.2239230480309202</v>
      </c>
      <c r="Q206" s="11">
        <f t="shared" ca="1" si="38"/>
        <v>2132.9679441671024</v>
      </c>
      <c r="R206" s="10">
        <f t="shared" ca="1" si="37"/>
        <v>0.6009964087398395</v>
      </c>
      <c r="U206" s="9">
        <f t="shared" ca="1" si="39"/>
        <v>2093.7874450489485</v>
      </c>
    </row>
    <row r="207" spans="2:21" x14ac:dyDescent="0.3">
      <c r="B207" s="104">
        <v>201</v>
      </c>
      <c r="C207" s="104" t="str">
        <f>'14.1.ТС УЧ'!C206</f>
        <v>Котельная №1 с. Дивеево</v>
      </c>
      <c r="D207" s="104" t="str">
        <f>'14.1.ТС УЧ'!D206</f>
        <v>ГрОт-Мира, 1</v>
      </c>
      <c r="E207" s="104" t="str">
        <f>'14.1.ТС УЧ'!E206</f>
        <v xml:space="preserve">Т32 </v>
      </c>
      <c r="F207" s="104">
        <f>IF('14.1.ТС УЧ'!G206="Подземная канальная или подвальная",2,IF('14.1.ТС УЧ'!G206="Подземная бесканальная",2,IF('14.1.ТС УЧ'!G206="Надземная",1,0)))</f>
        <v>2</v>
      </c>
      <c r="G207" s="104">
        <f t="shared" si="30"/>
        <v>0.05</v>
      </c>
      <c r="H207" s="14">
        <f ca="1">IF(C207=0,0,YEAR(TODAY())-'14.1.ТС УЧ'!F206)</f>
        <v>29</v>
      </c>
      <c r="I207" s="104">
        <f>IF(C207=0,0,'14.1.ТС УЧ'!I206/1000)</f>
        <v>8.2000000000000003E-2</v>
      </c>
      <c r="J207" s="104">
        <f t="shared" si="31"/>
        <v>1</v>
      </c>
      <c r="K207" s="14">
        <f>IF(C207=0,0,'14.1.ТС УЧ'!H206/1000)</f>
        <v>5.0999999999999997E-2</v>
      </c>
      <c r="L207" s="14">
        <f t="shared" ca="1" si="32"/>
        <v>2.1315572575844084</v>
      </c>
      <c r="M207" s="13">
        <f t="shared" ca="1" si="33"/>
        <v>0.16680144735912394</v>
      </c>
      <c r="N207" s="13">
        <f t="shared" ca="1" si="34"/>
        <v>1.3677718683448165E-2</v>
      </c>
      <c r="O207" s="12">
        <f t="shared" si="35"/>
        <v>4.4658198822924025</v>
      </c>
      <c r="P207" s="12">
        <f t="shared" si="36"/>
        <v>0.2239230480309202</v>
      </c>
      <c r="Q207" s="11">
        <f t="shared" ca="1" si="38"/>
        <v>2132.9679441671024</v>
      </c>
      <c r="R207" s="10">
        <f t="shared" ca="1" si="37"/>
        <v>0.98641539629380981</v>
      </c>
      <c r="U207" s="9">
        <f t="shared" ca="1" si="39"/>
        <v>2093.8485272769894</v>
      </c>
    </row>
    <row r="208" spans="2:21" x14ac:dyDescent="0.3">
      <c r="B208" s="104">
        <v>202</v>
      </c>
      <c r="C208" s="104" t="str">
        <f>'14.1.ТС УЧ'!C207</f>
        <v>Котельная №1 с. Дивеево</v>
      </c>
      <c r="D208" s="104" t="str">
        <f>'14.1.ТС УЧ'!D207</f>
        <v>Т5</v>
      </c>
      <c r="E208" s="104" t="str">
        <f>'14.1.ТС УЧ'!E207</f>
        <v xml:space="preserve">ул. Южная, 14 </v>
      </c>
      <c r="F208" s="104">
        <f>IF('14.1.ТС УЧ'!G207="Подземная канальная или подвальная",2,IF('14.1.ТС УЧ'!G207="Подземная бесканальная",2,IF('14.1.ТС УЧ'!G207="Надземная",1,0)))</f>
        <v>2</v>
      </c>
      <c r="G208" s="104">
        <f t="shared" ref="G208:G271" si="40">IF(C208=0,0,0.05)</f>
        <v>0.05</v>
      </c>
      <c r="H208" s="14">
        <f ca="1">IF(C208=0,0,YEAR(TODAY())-'14.1.ТС УЧ'!F207)</f>
        <v>49</v>
      </c>
      <c r="I208" s="104">
        <f>IF(C208=0,0,'14.1.ТС УЧ'!I207/1000)</f>
        <v>1.4999999999999999E-2</v>
      </c>
      <c r="J208" s="104">
        <f t="shared" ref="J208:J271" si="41">IF(C208=0,0,(IF(K208&lt;0.3,1,IF(K208&lt;0.6,1.5,IF(K208=0.6,2,IF(K208&lt;1.4,3,0))))))</f>
        <v>1</v>
      </c>
      <c r="K208" s="14">
        <f>IF(C208=0,0,'14.1.ТС УЧ'!H207/1000)</f>
        <v>5.0999999999999997E-2</v>
      </c>
      <c r="L208" s="14">
        <f t="shared" ref="L208:L271" ca="1" si="42">IF(C208=0,0,IF(H208&gt;17,0.5*EXP(H208/20),IF(H208&gt;3,1,0.8)))</f>
        <v>5.7941733596116958</v>
      </c>
      <c r="M208" s="13">
        <f t="shared" ref="M208:M271" ca="1" si="43">IF(C208=0,0,G208*(0.1*H208)^(L208-1))</f>
        <v>101.83326398785186</v>
      </c>
      <c r="N208" s="13">
        <f t="shared" ref="N208:N271" ca="1" si="44">IF(C208=0,0,M208*I208)</f>
        <v>1.5274989598177779</v>
      </c>
      <c r="O208" s="12">
        <f t="shared" ref="O208:O271" si="45">IF(C208=0,0,2.91*(1+((20.89+((-1.88)*J208))*K208^(1.2))))</f>
        <v>4.4658198822924025</v>
      </c>
      <c r="P208" s="12">
        <f t="shared" ref="P208:P271" si="46">IF(C208=0,0,1/O208)</f>
        <v>0.2239230480309202</v>
      </c>
      <c r="Q208" s="11">
        <f t="shared" ca="1" si="38"/>
        <v>2132.9679441671024</v>
      </c>
      <c r="R208" s="10">
        <f t="shared" ref="R208:R271" ca="1" si="47">IF(C208=0,0,EXP(-N208))</f>
        <v>0.21707790952296988</v>
      </c>
      <c r="U208" s="9">
        <f t="shared" ca="1" si="39"/>
        <v>2100.6700625019248</v>
      </c>
    </row>
    <row r="209" spans="2:21" ht="27.6" x14ac:dyDescent="0.3">
      <c r="B209" s="104">
        <v>203</v>
      </c>
      <c r="C209" s="104" t="str">
        <f>'14.1.ТС УЧ'!C208</f>
        <v>Котельная №1 с. Дивеево</v>
      </c>
      <c r="D209" s="104" t="str">
        <f>'14.1.ТС УЧ'!D208</f>
        <v>Т41</v>
      </c>
      <c r="E209" s="104" t="str">
        <f>'14.1.ТС УЧ'!E208</f>
        <v xml:space="preserve">ул. Комсомольская, 8 </v>
      </c>
      <c r="F209" s="104">
        <f>IF('14.1.ТС УЧ'!G208="Подземная канальная или подвальная",2,IF('14.1.ТС УЧ'!G208="Подземная бесканальная",2,IF('14.1.ТС УЧ'!G208="Надземная",1,0)))</f>
        <v>2</v>
      </c>
      <c r="G209" s="104">
        <f t="shared" si="40"/>
        <v>0.05</v>
      </c>
      <c r="H209" s="14">
        <f ca="1">IF(C209=0,0,YEAR(TODAY())-'14.1.ТС УЧ'!F208)</f>
        <v>49</v>
      </c>
      <c r="I209" s="104">
        <f>IF(C209=0,0,'14.1.ТС УЧ'!I208/1000)</f>
        <v>1.2E-2</v>
      </c>
      <c r="J209" s="104">
        <f t="shared" si="41"/>
        <v>1</v>
      </c>
      <c r="K209" s="14">
        <f>IF(C209=0,0,'14.1.ТС УЧ'!H208/1000)</f>
        <v>5.0999999999999997E-2</v>
      </c>
      <c r="L209" s="14">
        <f t="shared" ca="1" si="42"/>
        <v>5.7941733596116958</v>
      </c>
      <c r="M209" s="13">
        <f t="shared" ca="1" si="43"/>
        <v>101.83326398785186</v>
      </c>
      <c r="N209" s="13">
        <f t="shared" ca="1" si="44"/>
        <v>1.2219991678542224</v>
      </c>
      <c r="O209" s="12">
        <f t="shared" si="45"/>
        <v>4.4658198822924025</v>
      </c>
      <c r="P209" s="12">
        <f t="shared" si="46"/>
        <v>0.2239230480309202</v>
      </c>
      <c r="Q209" s="11">
        <f t="shared" ca="1" si="38"/>
        <v>2132.9679441671024</v>
      </c>
      <c r="R209" s="10">
        <f t="shared" ca="1" si="47"/>
        <v>0.29464054184083732</v>
      </c>
      <c r="U209" s="9">
        <f t="shared" ca="1" si="39"/>
        <v>2106.1272906818731</v>
      </c>
    </row>
    <row r="210" spans="2:21" x14ac:dyDescent="0.3">
      <c r="B210" s="104">
        <v>204</v>
      </c>
      <c r="C210" s="104" t="str">
        <f>'14.1.ТС УЧ'!C209</f>
        <v>Котельная №1 с. Дивеево</v>
      </c>
      <c r="D210" s="104" t="str">
        <f>'14.1.ТС УЧ'!D209</f>
        <v>ТК8</v>
      </c>
      <c r="E210" s="104" t="str">
        <f>'14.1.ТС УЧ'!E209</f>
        <v xml:space="preserve">ул. Симанина, 2 </v>
      </c>
      <c r="F210" s="104">
        <f>IF('14.1.ТС УЧ'!G209="Подземная канальная или подвальная",2,IF('14.1.ТС УЧ'!G209="Подземная бесканальная",2,IF('14.1.ТС УЧ'!G209="Надземная",1,0)))</f>
        <v>2</v>
      </c>
      <c r="G210" s="104">
        <f t="shared" si="40"/>
        <v>0.05</v>
      </c>
      <c r="H210" s="14">
        <f ca="1">IF(C210=0,0,YEAR(TODAY())-'14.1.ТС УЧ'!F209)</f>
        <v>13</v>
      </c>
      <c r="I210" s="104">
        <f>IF(C210=0,0,'14.1.ТС УЧ'!I209/1000)</f>
        <v>8.0000000000000002E-3</v>
      </c>
      <c r="J210" s="104">
        <f t="shared" si="41"/>
        <v>1</v>
      </c>
      <c r="K210" s="14">
        <f>IF(C210=0,0,'14.1.ТС УЧ'!H209/1000)</f>
        <v>5.0999999999999997E-2</v>
      </c>
      <c r="L210" s="14">
        <f t="shared" ca="1" si="42"/>
        <v>1</v>
      </c>
      <c r="M210" s="13">
        <f t="shared" ca="1" si="43"/>
        <v>0.05</v>
      </c>
      <c r="N210" s="13">
        <f t="shared" ca="1" si="44"/>
        <v>4.0000000000000002E-4</v>
      </c>
      <c r="O210" s="12">
        <f t="shared" si="45"/>
        <v>4.4658198822924025</v>
      </c>
      <c r="P210" s="12">
        <f t="shared" si="46"/>
        <v>0.2239230480309202</v>
      </c>
      <c r="Q210" s="11">
        <f t="shared" ca="1" si="38"/>
        <v>2132.9679441671024</v>
      </c>
      <c r="R210" s="10">
        <f t="shared" ca="1" si="47"/>
        <v>0.99960007998933442</v>
      </c>
      <c r="U210" s="9">
        <f t="shared" ca="1" si="39"/>
        <v>2106.1290770098262</v>
      </c>
    </row>
    <row r="211" spans="2:21" x14ac:dyDescent="0.3">
      <c r="B211" s="104">
        <v>205</v>
      </c>
      <c r="C211" s="104" t="str">
        <f>'14.1.ТС УЧ'!C210</f>
        <v>Котельная №1 с. Дивеево</v>
      </c>
      <c r="D211" s="104" t="str">
        <f>'14.1.ТС УЧ'!D210</f>
        <v>ТК3-ГВС</v>
      </c>
      <c r="E211" s="104" t="str">
        <f>'14.1.ТС УЧ'!E210</f>
        <v xml:space="preserve">ул. Симанина, 11 </v>
      </c>
      <c r="F211" s="104">
        <f>IF('14.1.ТС УЧ'!G210="Подземная канальная или подвальная",2,IF('14.1.ТС УЧ'!G210="Подземная бесканальная",2,IF('14.1.ТС УЧ'!G210="Надземная",1,0)))</f>
        <v>2</v>
      </c>
      <c r="G211" s="104">
        <f t="shared" si="40"/>
        <v>0.05</v>
      </c>
      <c r="H211" s="14">
        <f ca="1">IF(C211=0,0,YEAR(TODAY())-'14.1.ТС УЧ'!F210)</f>
        <v>16</v>
      </c>
      <c r="I211" s="104">
        <f>IF(C211=0,0,'14.1.ТС УЧ'!I210/1000)</f>
        <v>0.01</v>
      </c>
      <c r="J211" s="104">
        <f t="shared" si="41"/>
        <v>1</v>
      </c>
      <c r="K211" s="14">
        <f>IF(C211=0,0,'14.1.ТС УЧ'!H210/1000)</f>
        <v>5.0999999999999997E-2</v>
      </c>
      <c r="L211" s="14">
        <f t="shared" ca="1" si="42"/>
        <v>1</v>
      </c>
      <c r="M211" s="13">
        <f t="shared" ca="1" si="43"/>
        <v>0.05</v>
      </c>
      <c r="N211" s="13">
        <f t="shared" ca="1" si="44"/>
        <v>5.0000000000000001E-4</v>
      </c>
      <c r="O211" s="12">
        <f t="shared" si="45"/>
        <v>4.4658198822924025</v>
      </c>
      <c r="P211" s="12">
        <f t="shared" si="46"/>
        <v>0.2239230480309202</v>
      </c>
      <c r="Q211" s="11">
        <f t="shared" ca="1" si="38"/>
        <v>2132.9679441671024</v>
      </c>
      <c r="R211" s="10">
        <f t="shared" ca="1" si="47"/>
        <v>0.99950012497916929</v>
      </c>
      <c r="U211" s="9">
        <f t="shared" ca="1" si="39"/>
        <v>2106.1313099197673</v>
      </c>
    </row>
    <row r="212" spans="2:21" x14ac:dyDescent="0.3">
      <c r="B212" s="104">
        <v>206</v>
      </c>
      <c r="C212" s="104" t="str">
        <f>'14.1.ТС УЧ'!C211</f>
        <v>Котельная №1 с. Дивеево</v>
      </c>
      <c r="D212" s="104" t="str">
        <f>'14.1.ТС УЧ'!D211</f>
        <v>ГрОт-Симанина, 5</v>
      </c>
      <c r="E212" s="104" t="str">
        <f>'14.1.ТС УЧ'!E211</f>
        <v xml:space="preserve">ул. Симанина, 3 </v>
      </c>
      <c r="F212" s="104">
        <f>IF('14.1.ТС УЧ'!G211="Подземная канальная или подвальная",2,IF('14.1.ТС УЧ'!G211="Подземная бесканальная",2,IF('14.1.ТС УЧ'!G211="Надземная",1,0)))</f>
        <v>2</v>
      </c>
      <c r="G212" s="104">
        <f t="shared" si="40"/>
        <v>0.05</v>
      </c>
      <c r="H212" s="14">
        <f ca="1">IF(C212=0,0,YEAR(TODAY())-'14.1.ТС УЧ'!F211)</f>
        <v>10</v>
      </c>
      <c r="I212" s="104">
        <f>IF(C212=0,0,'14.1.ТС УЧ'!I211/1000)</f>
        <v>1.6E-2</v>
      </c>
      <c r="J212" s="104">
        <f t="shared" si="41"/>
        <v>1</v>
      </c>
      <c r="K212" s="14">
        <f>IF(C212=0,0,'14.1.ТС УЧ'!H211/1000)</f>
        <v>5.0999999999999997E-2</v>
      </c>
      <c r="L212" s="14">
        <f t="shared" ca="1" si="42"/>
        <v>1</v>
      </c>
      <c r="M212" s="13">
        <f t="shared" ca="1" si="43"/>
        <v>0.05</v>
      </c>
      <c r="N212" s="13">
        <f t="shared" ca="1" si="44"/>
        <v>8.0000000000000004E-4</v>
      </c>
      <c r="O212" s="12">
        <f t="shared" si="45"/>
        <v>4.4658198822924025</v>
      </c>
      <c r="P212" s="12">
        <f t="shared" si="46"/>
        <v>0.2239230480309202</v>
      </c>
      <c r="Q212" s="11">
        <f t="shared" ca="1" si="38"/>
        <v>2132.9679441671024</v>
      </c>
      <c r="R212" s="10">
        <f t="shared" ca="1" si="47"/>
        <v>0.99920031991468372</v>
      </c>
      <c r="U212" s="9">
        <f t="shared" ca="1" si="39"/>
        <v>2106.1348825756731</v>
      </c>
    </row>
    <row r="213" spans="2:21" x14ac:dyDescent="0.3">
      <c r="B213" s="104">
        <v>207</v>
      </c>
      <c r="C213" s="104" t="str">
        <f>'14.1.ТС УЧ'!C212</f>
        <v>Котельная №1 с. Дивеево</v>
      </c>
      <c r="D213" s="104" t="str">
        <f>'14.1.ТС УЧ'!D212</f>
        <v>ТК3-ГВС</v>
      </c>
      <c r="E213" s="104" t="str">
        <f>'14.1.ТС УЧ'!E212</f>
        <v xml:space="preserve">ул. Симанина, 10 </v>
      </c>
      <c r="F213" s="104">
        <f>IF('14.1.ТС УЧ'!G212="Подземная канальная или подвальная",2,IF('14.1.ТС УЧ'!G212="Подземная бесканальная",2,IF('14.1.ТС УЧ'!G212="Надземная",1,0)))</f>
        <v>2</v>
      </c>
      <c r="G213" s="104">
        <f t="shared" si="40"/>
        <v>0.05</v>
      </c>
      <c r="H213" s="14">
        <f ca="1">IF(C213=0,0,YEAR(TODAY())-'14.1.ТС УЧ'!F212)</f>
        <v>15</v>
      </c>
      <c r="I213" s="104">
        <f>IF(C213=0,0,'14.1.ТС УЧ'!I212/1000)</f>
        <v>1.2E-2</v>
      </c>
      <c r="J213" s="104">
        <f t="shared" si="41"/>
        <v>1</v>
      </c>
      <c r="K213" s="14">
        <f>IF(C213=0,0,'14.1.ТС УЧ'!H212/1000)</f>
        <v>5.0999999999999997E-2</v>
      </c>
      <c r="L213" s="14">
        <f t="shared" ca="1" si="42"/>
        <v>1</v>
      </c>
      <c r="M213" s="13">
        <f t="shared" ca="1" si="43"/>
        <v>0.05</v>
      </c>
      <c r="N213" s="13">
        <f t="shared" ca="1" si="44"/>
        <v>6.0000000000000006E-4</v>
      </c>
      <c r="O213" s="12">
        <f t="shared" si="45"/>
        <v>4.4658198822924025</v>
      </c>
      <c r="P213" s="12">
        <f t="shared" si="46"/>
        <v>0.2239230480309202</v>
      </c>
      <c r="Q213" s="11">
        <f t="shared" ca="1" si="38"/>
        <v>2132.9679441671024</v>
      </c>
      <c r="R213" s="10">
        <f t="shared" ca="1" si="47"/>
        <v>0.99940017996400543</v>
      </c>
      <c r="U213" s="9">
        <f t="shared" ca="1" si="39"/>
        <v>2106.1375620676026</v>
      </c>
    </row>
    <row r="214" spans="2:21" x14ac:dyDescent="0.3">
      <c r="B214" s="104">
        <v>208</v>
      </c>
      <c r="C214" s="104" t="str">
        <f>'14.1.ТС УЧ'!C213</f>
        <v>Котельная №1 с. Дивеево</v>
      </c>
      <c r="D214" s="104" t="str">
        <f>'14.1.ТС УЧ'!D213</f>
        <v>ГрОт-Симанина, 9</v>
      </c>
      <c r="E214" s="104" t="str">
        <f>'14.1.ТС УЧ'!E213</f>
        <v xml:space="preserve">ул. Симанина, 13 </v>
      </c>
      <c r="F214" s="104">
        <f>IF('14.1.ТС УЧ'!G213="Подземная канальная или подвальная",2,IF('14.1.ТС УЧ'!G213="Подземная бесканальная",2,IF('14.1.ТС УЧ'!G213="Надземная",1,0)))</f>
        <v>2</v>
      </c>
      <c r="G214" s="104">
        <f t="shared" si="40"/>
        <v>0.05</v>
      </c>
      <c r="H214" s="14">
        <f ca="1">IF(C214=0,0,YEAR(TODAY())-'14.1.ТС УЧ'!F213)</f>
        <v>14</v>
      </c>
      <c r="I214" s="104">
        <f>IF(C214=0,0,'14.1.ТС УЧ'!I213/1000)</f>
        <v>2.1999999999999999E-2</v>
      </c>
      <c r="J214" s="104">
        <f t="shared" si="41"/>
        <v>1</v>
      </c>
      <c r="K214" s="14">
        <f>IF(C214=0,0,'14.1.ТС УЧ'!H213/1000)</f>
        <v>5.0999999999999997E-2</v>
      </c>
      <c r="L214" s="14">
        <f t="shared" ca="1" si="42"/>
        <v>1</v>
      </c>
      <c r="M214" s="13">
        <f t="shared" ca="1" si="43"/>
        <v>0.05</v>
      </c>
      <c r="N214" s="13">
        <f t="shared" ca="1" si="44"/>
        <v>1.1000000000000001E-3</v>
      </c>
      <c r="O214" s="12">
        <f t="shared" si="45"/>
        <v>4.4658198822924025</v>
      </c>
      <c r="P214" s="12">
        <f t="shared" si="46"/>
        <v>0.2239230480309202</v>
      </c>
      <c r="Q214" s="11">
        <f t="shared" ca="1" si="38"/>
        <v>2132.9679441671024</v>
      </c>
      <c r="R214" s="10">
        <f t="shared" ca="1" si="47"/>
        <v>0.99890060477822762</v>
      </c>
      <c r="U214" s="9">
        <f t="shared" ca="1" si="39"/>
        <v>2106.1424744694732</v>
      </c>
    </row>
    <row r="215" spans="2:21" x14ac:dyDescent="0.3">
      <c r="B215" s="104">
        <v>209</v>
      </c>
      <c r="C215" s="104" t="str">
        <f>'14.1.ТС УЧ'!C214</f>
        <v>Котельная №1 с. Дивеево</v>
      </c>
      <c r="D215" s="104" t="str">
        <f>'14.1.ТС УЧ'!D214</f>
        <v>ТК8-ГВС</v>
      </c>
      <c r="E215" s="104" t="str">
        <f>'14.1.ТС УЧ'!E214</f>
        <v xml:space="preserve">ул. Симанина, 2 </v>
      </c>
      <c r="F215" s="104">
        <f>IF('14.1.ТС УЧ'!G214="Подземная канальная или подвальная",2,IF('14.1.ТС УЧ'!G214="Подземная бесканальная",2,IF('14.1.ТС УЧ'!G214="Надземная",1,0)))</f>
        <v>2</v>
      </c>
      <c r="G215" s="104">
        <f t="shared" si="40"/>
        <v>0.05</v>
      </c>
      <c r="H215" s="14">
        <f ca="1">IF(C215=0,0,YEAR(TODAY())-'14.1.ТС УЧ'!F214)</f>
        <v>13</v>
      </c>
      <c r="I215" s="104">
        <f>IF(C215=0,0,'14.1.ТС УЧ'!I214/1000)</f>
        <v>8.9999999999999993E-3</v>
      </c>
      <c r="J215" s="104">
        <f t="shared" si="41"/>
        <v>1</v>
      </c>
      <c r="K215" s="14">
        <f>IF(C215=0,0,'14.1.ТС УЧ'!H214/1000)</f>
        <v>5.0999999999999997E-2</v>
      </c>
      <c r="L215" s="14">
        <f t="shared" ca="1" si="42"/>
        <v>1</v>
      </c>
      <c r="M215" s="13">
        <f t="shared" ca="1" si="43"/>
        <v>0.05</v>
      </c>
      <c r="N215" s="13">
        <f t="shared" ca="1" si="44"/>
        <v>4.4999999999999999E-4</v>
      </c>
      <c r="O215" s="12">
        <f t="shared" si="45"/>
        <v>4.4658198822924025</v>
      </c>
      <c r="P215" s="12">
        <f t="shared" si="46"/>
        <v>0.2239230480309202</v>
      </c>
      <c r="Q215" s="11">
        <f t="shared" ca="1" si="38"/>
        <v>2132.9679441671024</v>
      </c>
      <c r="R215" s="10">
        <f t="shared" ca="1" si="47"/>
        <v>0.99955010123481425</v>
      </c>
      <c r="U215" s="9">
        <f t="shared" ca="1" si="39"/>
        <v>2106.1444840884201</v>
      </c>
    </row>
    <row r="216" spans="2:21" x14ac:dyDescent="0.3">
      <c r="B216" s="104">
        <v>210</v>
      </c>
      <c r="C216" s="104" t="str">
        <f>'14.1.ТС УЧ'!C215</f>
        <v>Котельная №1 с. Дивеево</v>
      </c>
      <c r="D216" s="104" t="str">
        <f>'14.1.ТС УЧ'!D215</f>
        <v>ТК6-ГВС</v>
      </c>
      <c r="E216" s="104" t="str">
        <f>'14.1.ТС УЧ'!E215</f>
        <v xml:space="preserve">ул. Симанина, 6 </v>
      </c>
      <c r="F216" s="104">
        <f>IF('14.1.ТС УЧ'!G215="Подземная канальная или подвальная",2,IF('14.1.ТС УЧ'!G215="Подземная бесканальная",2,IF('14.1.ТС УЧ'!G215="Надземная",1,0)))</f>
        <v>2</v>
      </c>
      <c r="G216" s="104">
        <f t="shared" si="40"/>
        <v>0.05</v>
      </c>
      <c r="H216" s="14">
        <f ca="1">IF(C216=0,0,YEAR(TODAY())-'14.1.ТС УЧ'!F215)</f>
        <v>8</v>
      </c>
      <c r="I216" s="104">
        <f>IF(C216=0,0,'14.1.ТС УЧ'!I215/1000)</f>
        <v>0.01</v>
      </c>
      <c r="J216" s="104">
        <f t="shared" si="41"/>
        <v>1</v>
      </c>
      <c r="K216" s="14">
        <f>IF(C216=0,0,'14.1.ТС УЧ'!H215/1000)</f>
        <v>5.0999999999999997E-2</v>
      </c>
      <c r="L216" s="14">
        <f t="shared" ca="1" si="42"/>
        <v>1</v>
      </c>
      <c r="M216" s="13">
        <f t="shared" ca="1" si="43"/>
        <v>0.05</v>
      </c>
      <c r="N216" s="13">
        <f t="shared" ca="1" si="44"/>
        <v>5.0000000000000001E-4</v>
      </c>
      <c r="O216" s="12">
        <f t="shared" si="45"/>
        <v>4.4658198822924025</v>
      </c>
      <c r="P216" s="12">
        <f t="shared" si="46"/>
        <v>0.2239230480309202</v>
      </c>
      <c r="Q216" s="11">
        <f t="shared" ca="1" si="38"/>
        <v>2132.9679441671024</v>
      </c>
      <c r="R216" s="10">
        <f t="shared" ca="1" si="47"/>
        <v>0.99950012497916929</v>
      </c>
      <c r="U216" s="9">
        <f t="shared" ca="1" si="39"/>
        <v>2106.1467169983612</v>
      </c>
    </row>
    <row r="217" spans="2:21" x14ac:dyDescent="0.3">
      <c r="B217" s="104">
        <v>211</v>
      </c>
      <c r="C217" s="104" t="str">
        <f>'14.1.ТС УЧ'!C216</f>
        <v>Котельная №1 с. Дивеево</v>
      </c>
      <c r="D217" s="104" t="str">
        <f>'14.1.ТС УЧ'!D216</f>
        <v>ГрОт-Симанина, 8</v>
      </c>
      <c r="E217" s="104" t="str">
        <f>'14.1.ТС УЧ'!E216</f>
        <v xml:space="preserve">ТК7-ГВС </v>
      </c>
      <c r="F217" s="104">
        <f>IF('14.1.ТС УЧ'!G216="Подземная канальная или подвальная",2,IF('14.1.ТС УЧ'!G216="Подземная бесканальная",2,IF('14.1.ТС УЧ'!G216="Надземная",1,0)))</f>
        <v>2</v>
      </c>
      <c r="G217" s="104">
        <f t="shared" si="40"/>
        <v>0.05</v>
      </c>
      <c r="H217" s="14">
        <f ca="1">IF(C217=0,0,YEAR(TODAY())-'14.1.ТС УЧ'!F216)</f>
        <v>9</v>
      </c>
      <c r="I217" s="104">
        <f>IF(C217=0,0,'14.1.ТС УЧ'!I216/1000)</f>
        <v>1.4999999999999999E-2</v>
      </c>
      <c r="J217" s="104">
        <f t="shared" si="41"/>
        <v>1</v>
      </c>
      <c r="K217" s="14">
        <f>IF(C217=0,0,'14.1.ТС УЧ'!H216/1000)</f>
        <v>5.0999999999999997E-2</v>
      </c>
      <c r="L217" s="14">
        <f t="shared" ca="1" si="42"/>
        <v>1</v>
      </c>
      <c r="M217" s="13">
        <f t="shared" ca="1" si="43"/>
        <v>0.05</v>
      </c>
      <c r="N217" s="13">
        <f t="shared" ca="1" si="44"/>
        <v>7.5000000000000002E-4</v>
      </c>
      <c r="O217" s="12">
        <f t="shared" si="45"/>
        <v>4.4658198822924025</v>
      </c>
      <c r="P217" s="12">
        <f t="shared" si="46"/>
        <v>0.2239230480309202</v>
      </c>
      <c r="Q217" s="11">
        <f t="shared" ca="1" si="38"/>
        <v>2132.9679441671024</v>
      </c>
      <c r="R217" s="10">
        <f t="shared" ca="1" si="47"/>
        <v>0.99925028117970072</v>
      </c>
      <c r="U217" s="9">
        <f t="shared" ca="1" si="39"/>
        <v>2106.1500663632728</v>
      </c>
    </row>
    <row r="218" spans="2:21" x14ac:dyDescent="0.3">
      <c r="B218" s="104">
        <v>212</v>
      </c>
      <c r="C218" s="104" t="str">
        <f>'14.1.ТС УЧ'!C217</f>
        <v>Котельная №1 с. Дивеево</v>
      </c>
      <c r="D218" s="104" t="str">
        <f>'14.1.ТС УЧ'!D217</f>
        <v>ГрОт-Симанина, 8</v>
      </c>
      <c r="E218" s="104" t="str">
        <f>'14.1.ТС УЧ'!E217</f>
        <v xml:space="preserve">ТК7 </v>
      </c>
      <c r="F218" s="104">
        <f>IF('14.1.ТС УЧ'!G217="Подземная канальная или подвальная",2,IF('14.1.ТС УЧ'!G217="Подземная бесканальная",2,IF('14.1.ТС УЧ'!G217="Надземная",1,0)))</f>
        <v>2</v>
      </c>
      <c r="G218" s="104">
        <f t="shared" si="40"/>
        <v>0.05</v>
      </c>
      <c r="H218" s="14">
        <f ca="1">IF(C218=0,0,YEAR(TODAY())-'14.1.ТС УЧ'!F217)</f>
        <v>9</v>
      </c>
      <c r="I218" s="104">
        <f>IF(C218=0,0,'14.1.ТС УЧ'!I217/1000)</f>
        <v>1.4999999999999999E-2</v>
      </c>
      <c r="J218" s="104">
        <f t="shared" si="41"/>
        <v>1</v>
      </c>
      <c r="K218" s="14">
        <f>IF(C218=0,0,'14.1.ТС УЧ'!H217/1000)</f>
        <v>5.0999999999999997E-2</v>
      </c>
      <c r="L218" s="14">
        <f t="shared" ca="1" si="42"/>
        <v>1</v>
      </c>
      <c r="M218" s="13">
        <f t="shared" ca="1" si="43"/>
        <v>0.05</v>
      </c>
      <c r="N218" s="13">
        <f t="shared" ca="1" si="44"/>
        <v>7.5000000000000002E-4</v>
      </c>
      <c r="O218" s="12">
        <f t="shared" si="45"/>
        <v>4.4658198822924025</v>
      </c>
      <c r="P218" s="12">
        <f t="shared" si="46"/>
        <v>0.2239230480309202</v>
      </c>
      <c r="Q218" s="11">
        <f t="shared" ca="1" si="38"/>
        <v>2132.9679441671024</v>
      </c>
      <c r="R218" s="10">
        <f t="shared" ca="1" si="47"/>
        <v>0.99925028117970072</v>
      </c>
      <c r="U218" s="9">
        <f t="shared" ca="1" si="39"/>
        <v>2106.1534157281844</v>
      </c>
    </row>
    <row r="219" spans="2:21" x14ac:dyDescent="0.3">
      <c r="B219" s="104">
        <v>213</v>
      </c>
      <c r="C219" s="104" t="str">
        <f>'14.1.ТС УЧ'!C218</f>
        <v>Котельная №1 с. Дивеево</v>
      </c>
      <c r="D219" s="104" t="str">
        <f>'14.1.ТС УЧ'!D218</f>
        <v>ТК7</v>
      </c>
      <c r="E219" s="104" t="str">
        <f>'14.1.ТС УЧ'!E218</f>
        <v xml:space="preserve">ул. Симанина, 12 </v>
      </c>
      <c r="F219" s="104">
        <f>IF('14.1.ТС УЧ'!G218="Подземная канальная или подвальная",2,IF('14.1.ТС УЧ'!G218="Подземная бесканальная",2,IF('14.1.ТС УЧ'!G218="Надземная",1,0)))</f>
        <v>2</v>
      </c>
      <c r="G219" s="104">
        <f t="shared" si="40"/>
        <v>0.05</v>
      </c>
      <c r="H219" s="14">
        <f ca="1">IF(C219=0,0,YEAR(TODAY())-'14.1.ТС УЧ'!F218)</f>
        <v>9</v>
      </c>
      <c r="I219" s="104">
        <f>IF(C219=0,0,'14.1.ТС УЧ'!I218/1000)</f>
        <v>1.0999999999999999E-2</v>
      </c>
      <c r="J219" s="104">
        <f t="shared" si="41"/>
        <v>1</v>
      </c>
      <c r="K219" s="14">
        <f>IF(C219=0,0,'14.1.ТС УЧ'!H218/1000)</f>
        <v>5.0999999999999997E-2</v>
      </c>
      <c r="L219" s="14">
        <f t="shared" ca="1" si="42"/>
        <v>1</v>
      </c>
      <c r="M219" s="13">
        <f t="shared" ca="1" si="43"/>
        <v>0.05</v>
      </c>
      <c r="N219" s="13">
        <f t="shared" ca="1" si="44"/>
        <v>5.5000000000000003E-4</v>
      </c>
      <c r="O219" s="12">
        <f t="shared" si="45"/>
        <v>4.4658198822924025</v>
      </c>
      <c r="P219" s="12">
        <f t="shared" si="46"/>
        <v>0.2239230480309202</v>
      </c>
      <c r="Q219" s="11">
        <f t="shared" ca="1" si="38"/>
        <v>2132.9679441671024</v>
      </c>
      <c r="R219" s="10">
        <f t="shared" ca="1" si="47"/>
        <v>0.99945015122227465</v>
      </c>
      <c r="U219" s="9">
        <f t="shared" ca="1" si="39"/>
        <v>2106.1558719291197</v>
      </c>
    </row>
    <row r="220" spans="2:21" x14ac:dyDescent="0.3">
      <c r="B220" s="104">
        <v>214</v>
      </c>
      <c r="C220" s="104" t="str">
        <f>'14.1.ТС УЧ'!C219</f>
        <v>Котельная №1 с. Дивеево</v>
      </c>
      <c r="D220" s="104" t="str">
        <f>'14.1.ТС УЧ'!D219</f>
        <v>ТК7-ГВС</v>
      </c>
      <c r="E220" s="104" t="str">
        <f>'14.1.ТС УЧ'!E219</f>
        <v xml:space="preserve">ул. Симанина, 12 </v>
      </c>
      <c r="F220" s="104">
        <f>IF('14.1.ТС УЧ'!G219="Подземная канальная или подвальная",2,IF('14.1.ТС УЧ'!G219="Подземная бесканальная",2,IF('14.1.ТС УЧ'!G219="Надземная",1,0)))</f>
        <v>2</v>
      </c>
      <c r="G220" s="104">
        <f t="shared" si="40"/>
        <v>0.05</v>
      </c>
      <c r="H220" s="14">
        <f ca="1">IF(C220=0,0,YEAR(TODAY())-'14.1.ТС УЧ'!F219)</f>
        <v>9</v>
      </c>
      <c r="I220" s="104">
        <f>IF(C220=0,0,'14.1.ТС УЧ'!I219/1000)</f>
        <v>1.0999999999999999E-2</v>
      </c>
      <c r="J220" s="104">
        <f t="shared" si="41"/>
        <v>1</v>
      </c>
      <c r="K220" s="14">
        <f>IF(C220=0,0,'14.1.ТС УЧ'!H219/1000)</f>
        <v>5.0999999999999997E-2</v>
      </c>
      <c r="L220" s="14">
        <f t="shared" ca="1" si="42"/>
        <v>1</v>
      </c>
      <c r="M220" s="13">
        <f t="shared" ca="1" si="43"/>
        <v>0.05</v>
      </c>
      <c r="N220" s="13">
        <f t="shared" ca="1" si="44"/>
        <v>5.5000000000000003E-4</v>
      </c>
      <c r="O220" s="12">
        <f t="shared" si="45"/>
        <v>4.4658198822924025</v>
      </c>
      <c r="P220" s="12">
        <f t="shared" si="46"/>
        <v>0.2239230480309202</v>
      </c>
      <c r="Q220" s="11">
        <f t="shared" ca="1" si="38"/>
        <v>2132.9679441671024</v>
      </c>
      <c r="R220" s="10">
        <f t="shared" ca="1" si="47"/>
        <v>0.99945015122227465</v>
      </c>
      <c r="U220" s="9">
        <f t="shared" ca="1" si="39"/>
        <v>2106.158328130055</v>
      </c>
    </row>
    <row r="221" spans="2:21" x14ac:dyDescent="0.3">
      <c r="B221" s="104">
        <v>215</v>
      </c>
      <c r="C221" s="104" t="str">
        <f>'14.1.ТС УЧ'!C220</f>
        <v>Котельная №1 с. Дивеево</v>
      </c>
      <c r="D221" s="104" t="str">
        <f>'14.1.ТС УЧ'!D220</f>
        <v>Т30</v>
      </c>
      <c r="E221" s="104" t="str">
        <f>'14.1.ТС УЧ'!E220</f>
        <v xml:space="preserve">ГрОт-Мира, 1 </v>
      </c>
      <c r="F221" s="104">
        <f>IF('14.1.ТС УЧ'!G220="Подземная канальная или подвальная",2,IF('14.1.ТС УЧ'!G220="Подземная бесканальная",2,IF('14.1.ТС УЧ'!G220="Надземная",1,0)))</f>
        <v>2</v>
      </c>
      <c r="G221" s="104">
        <f t="shared" si="40"/>
        <v>0.05</v>
      </c>
      <c r="H221" s="14">
        <f ca="1">IF(C221=0,0,YEAR(TODAY())-'14.1.ТС УЧ'!F220)</f>
        <v>28</v>
      </c>
      <c r="I221" s="104">
        <f>IF(C221=0,0,'14.1.ТС УЧ'!I220/1000)</f>
        <v>4.0000000000000001E-3</v>
      </c>
      <c r="J221" s="104">
        <f t="shared" si="41"/>
        <v>1</v>
      </c>
      <c r="K221" s="14">
        <f>IF(C221=0,0,'14.1.ТС УЧ'!H220/1000)</f>
        <v>5.0999999999999997E-2</v>
      </c>
      <c r="L221" s="14">
        <f t="shared" ca="1" si="42"/>
        <v>2.0275999834223373</v>
      </c>
      <c r="M221" s="13">
        <f t="shared" ca="1" si="43"/>
        <v>0.14403551504940912</v>
      </c>
      <c r="N221" s="13">
        <f t="shared" ca="1" si="44"/>
        <v>5.7614206019763645E-4</v>
      </c>
      <c r="O221" s="12">
        <f t="shared" si="45"/>
        <v>4.4658198822924025</v>
      </c>
      <c r="P221" s="12">
        <f t="shared" si="46"/>
        <v>0.2239230480309202</v>
      </c>
      <c r="Q221" s="11">
        <f t="shared" ca="1" si="38"/>
        <v>2132.9679441671024</v>
      </c>
      <c r="R221" s="10">
        <f t="shared" ca="1" si="47"/>
        <v>0.99942402387776963</v>
      </c>
      <c r="U221" s="9">
        <f t="shared" ca="1" si="39"/>
        <v>2106.1609010767224</v>
      </c>
    </row>
    <row r="222" spans="2:21" x14ac:dyDescent="0.3">
      <c r="B222" s="104">
        <v>216</v>
      </c>
      <c r="C222" s="104" t="str">
        <f>'14.1.ТС УЧ'!C221</f>
        <v>Котельная №1 с. Дивеево</v>
      </c>
      <c r="D222" s="104" t="str">
        <f>'14.1.ТС УЧ'!D221</f>
        <v>ГрОт-Симанина, 5</v>
      </c>
      <c r="E222" s="104" t="str">
        <f>'14.1.ТС УЧ'!E221</f>
        <v xml:space="preserve">ул. Симанина, 5 </v>
      </c>
      <c r="F222" s="104">
        <f>IF('14.1.ТС УЧ'!G221="Подземная канальная или подвальная",2,IF('14.1.ТС УЧ'!G221="Подземная бесканальная",2,IF('14.1.ТС УЧ'!G221="Надземная",1,0)))</f>
        <v>2</v>
      </c>
      <c r="G222" s="104">
        <f t="shared" si="40"/>
        <v>0.05</v>
      </c>
      <c r="H222" s="14">
        <f ca="1">IF(C222=0,0,YEAR(TODAY())-'14.1.ТС УЧ'!F221)</f>
        <v>10</v>
      </c>
      <c r="I222" s="104">
        <f>IF(C222=0,0,'14.1.ТС УЧ'!I221/1000)</f>
        <v>5.0000000000000001E-3</v>
      </c>
      <c r="J222" s="104">
        <f t="shared" si="41"/>
        <v>1</v>
      </c>
      <c r="K222" s="14">
        <f>IF(C222=0,0,'14.1.ТС УЧ'!H221/1000)</f>
        <v>5.0999999999999997E-2</v>
      </c>
      <c r="L222" s="14">
        <f t="shared" ca="1" si="42"/>
        <v>1</v>
      </c>
      <c r="M222" s="13">
        <f t="shared" ca="1" si="43"/>
        <v>0.05</v>
      </c>
      <c r="N222" s="13">
        <f t="shared" ca="1" si="44"/>
        <v>2.5000000000000001E-4</v>
      </c>
      <c r="O222" s="12">
        <f t="shared" si="45"/>
        <v>4.4658198822924025</v>
      </c>
      <c r="P222" s="12">
        <f t="shared" si="46"/>
        <v>0.2239230480309202</v>
      </c>
      <c r="Q222" s="11">
        <f t="shared" ca="1" si="38"/>
        <v>2132.9679441671024</v>
      </c>
      <c r="R222" s="10">
        <f t="shared" ca="1" si="47"/>
        <v>0.99975003124739603</v>
      </c>
      <c r="U222" s="9">
        <f t="shared" ca="1" si="39"/>
        <v>2106.162017531693</v>
      </c>
    </row>
    <row r="223" spans="2:21" x14ac:dyDescent="0.3">
      <c r="B223" s="104">
        <v>217</v>
      </c>
      <c r="C223" s="104" t="str">
        <f>'14.1.ТС УЧ'!C222</f>
        <v>Котельная №1 с. Дивеево</v>
      </c>
      <c r="D223" s="104" t="str">
        <f>'14.1.ТС УЧ'!D222</f>
        <v>ул. Симанина, 7</v>
      </c>
      <c r="E223" s="104" t="str">
        <f>'14.1.ТС УЧ'!E222</f>
        <v xml:space="preserve">ГрОт-Симанина, 7 </v>
      </c>
      <c r="F223" s="104">
        <f>IF('14.1.ТС УЧ'!G222="Подземная канальная или подвальная",2,IF('14.1.ТС УЧ'!G222="Подземная бесканальная",2,IF('14.1.ТС УЧ'!G222="Надземная",1,0)))</f>
        <v>2</v>
      </c>
      <c r="G223" s="104">
        <f t="shared" si="40"/>
        <v>0.05</v>
      </c>
      <c r="H223" s="14">
        <f ca="1">IF(C223=0,0,YEAR(TODAY())-'14.1.ТС УЧ'!F222)</f>
        <v>11</v>
      </c>
      <c r="I223" s="104">
        <f>IF(C223=0,0,'14.1.ТС УЧ'!I222/1000)</f>
        <v>5.0000000000000001E-3</v>
      </c>
      <c r="J223" s="104">
        <f t="shared" si="41"/>
        <v>1</v>
      </c>
      <c r="K223" s="14">
        <f>IF(C223=0,0,'14.1.ТС УЧ'!H222/1000)</f>
        <v>5.0999999999999997E-2</v>
      </c>
      <c r="L223" s="14">
        <f t="shared" ca="1" si="42"/>
        <v>1</v>
      </c>
      <c r="M223" s="13">
        <f t="shared" ca="1" si="43"/>
        <v>0.05</v>
      </c>
      <c r="N223" s="13">
        <f t="shared" ca="1" si="44"/>
        <v>2.5000000000000001E-4</v>
      </c>
      <c r="O223" s="12">
        <f t="shared" si="45"/>
        <v>4.4658198822924025</v>
      </c>
      <c r="P223" s="12">
        <f t="shared" si="46"/>
        <v>0.2239230480309202</v>
      </c>
      <c r="Q223" s="11">
        <f t="shared" ca="1" si="38"/>
        <v>2132.9679441671024</v>
      </c>
      <c r="R223" s="10">
        <f t="shared" ca="1" si="47"/>
        <v>0.99975003124739603</v>
      </c>
      <c r="U223" s="9">
        <f t="shared" ca="1" si="39"/>
        <v>2106.1631339866635</v>
      </c>
    </row>
    <row r="224" spans="2:21" x14ac:dyDescent="0.3">
      <c r="B224" s="104">
        <v>218</v>
      </c>
      <c r="C224" s="104" t="str">
        <f>'14.1.ТС УЧ'!C223</f>
        <v>Котельная №1 с. Дивеево</v>
      </c>
      <c r="D224" s="104" t="str">
        <f>'14.1.ТС УЧ'!D223</f>
        <v>ГрОт-Симанина, 8</v>
      </c>
      <c r="E224" s="104" t="str">
        <f>'14.1.ТС УЧ'!E223</f>
        <v xml:space="preserve">ГрОт-Симанина, 8 </v>
      </c>
      <c r="F224" s="104">
        <f>IF('14.1.ТС УЧ'!G223="Подземная канальная или подвальная",2,IF('14.1.ТС УЧ'!G223="Подземная бесканальная",2,IF('14.1.ТС УЧ'!G223="Надземная",1,0)))</f>
        <v>2</v>
      </c>
      <c r="G224" s="104">
        <f t="shared" si="40"/>
        <v>0.05</v>
      </c>
      <c r="H224" s="14">
        <f ca="1">IF(C224=0,0,YEAR(TODAY())-'14.1.ТС УЧ'!F223)</f>
        <v>9</v>
      </c>
      <c r="I224" s="104">
        <f>IF(C224=0,0,'14.1.ТС УЧ'!I223/1000)</f>
        <v>1.4E-2</v>
      </c>
      <c r="J224" s="104">
        <f t="shared" si="41"/>
        <v>1</v>
      </c>
      <c r="K224" s="14">
        <f>IF(C224=0,0,'14.1.ТС УЧ'!H223/1000)</f>
        <v>5.0999999999999997E-2</v>
      </c>
      <c r="L224" s="14">
        <f t="shared" ca="1" si="42"/>
        <v>1</v>
      </c>
      <c r="M224" s="13">
        <f t="shared" ca="1" si="43"/>
        <v>0.05</v>
      </c>
      <c r="N224" s="13">
        <f t="shared" ca="1" si="44"/>
        <v>7.000000000000001E-4</v>
      </c>
      <c r="O224" s="12">
        <f t="shared" si="45"/>
        <v>4.4658198822924025</v>
      </c>
      <c r="P224" s="12">
        <f t="shared" si="46"/>
        <v>0.2239230480309202</v>
      </c>
      <c r="Q224" s="11">
        <f t="shared" ca="1" si="38"/>
        <v>2132.9679441671024</v>
      </c>
      <c r="R224" s="10">
        <f t="shared" ca="1" si="47"/>
        <v>0.99930024494284331</v>
      </c>
      <c r="U224" s="9">
        <f t="shared" ca="1" si="39"/>
        <v>2106.166260060581</v>
      </c>
    </row>
    <row r="225" spans="2:21" x14ac:dyDescent="0.3">
      <c r="B225" s="104">
        <v>219</v>
      </c>
      <c r="C225" s="104" t="str">
        <f>'14.1.ТС УЧ'!C224</f>
        <v>Котельная №1 с. Дивеево</v>
      </c>
      <c r="D225" s="104" t="str">
        <f>'14.1.ТС УЧ'!D224</f>
        <v>ГрОт-Симанина, 8</v>
      </c>
      <c r="E225" s="104" t="str">
        <f>'14.1.ТС УЧ'!E224</f>
        <v xml:space="preserve">ул. Симанина, 8 </v>
      </c>
      <c r="F225" s="104">
        <f>IF('14.1.ТС УЧ'!G224="Подземная канальная или подвальная",2,IF('14.1.ТС УЧ'!G224="Подземная бесканальная",2,IF('14.1.ТС УЧ'!G224="Надземная",1,0)))</f>
        <v>2</v>
      </c>
      <c r="G225" s="104">
        <f t="shared" si="40"/>
        <v>0.05</v>
      </c>
      <c r="H225" s="14">
        <f ca="1">IF(C225=0,0,YEAR(TODAY())-'14.1.ТС УЧ'!F224)</f>
        <v>9</v>
      </c>
      <c r="I225" s="104">
        <f>IF(C225=0,0,'14.1.ТС УЧ'!I224/1000)</f>
        <v>5.0000000000000001E-3</v>
      </c>
      <c r="J225" s="104">
        <f t="shared" si="41"/>
        <v>1</v>
      </c>
      <c r="K225" s="14">
        <f>IF(C225=0,0,'14.1.ТС УЧ'!H224/1000)</f>
        <v>5.0999999999999997E-2</v>
      </c>
      <c r="L225" s="14">
        <f t="shared" ca="1" si="42"/>
        <v>1</v>
      </c>
      <c r="M225" s="13">
        <f t="shared" ca="1" si="43"/>
        <v>0.05</v>
      </c>
      <c r="N225" s="13">
        <f t="shared" ca="1" si="44"/>
        <v>2.5000000000000001E-4</v>
      </c>
      <c r="O225" s="12">
        <f t="shared" si="45"/>
        <v>4.4658198822924025</v>
      </c>
      <c r="P225" s="12">
        <f t="shared" si="46"/>
        <v>0.2239230480309202</v>
      </c>
      <c r="Q225" s="11">
        <f t="shared" ca="1" si="38"/>
        <v>2132.9679441671024</v>
      </c>
      <c r="R225" s="10">
        <f t="shared" ca="1" si="47"/>
        <v>0.99975003124739603</v>
      </c>
      <c r="U225" s="9">
        <f t="shared" ca="1" si="39"/>
        <v>2106.1673765155515</v>
      </c>
    </row>
    <row r="226" spans="2:21" x14ac:dyDescent="0.3">
      <c r="B226" s="104">
        <v>220</v>
      </c>
      <c r="C226" s="104" t="str">
        <f>'14.1.ТС УЧ'!C225</f>
        <v>Котельная №1 с. Дивеево</v>
      </c>
      <c r="D226" s="104" t="str">
        <f>'14.1.ТС УЧ'!D225</f>
        <v>Т31</v>
      </c>
      <c r="E226" s="104" t="str">
        <f>'14.1.ТС УЧ'!E225</f>
        <v xml:space="preserve">ул. Мира, 1 </v>
      </c>
      <c r="F226" s="104">
        <f>IF('14.1.ТС УЧ'!G225="Подземная канальная или подвальная",2,IF('14.1.ТС УЧ'!G225="Подземная бесканальная",2,IF('14.1.ТС УЧ'!G225="Надземная",1,0)))</f>
        <v>2</v>
      </c>
      <c r="G226" s="104">
        <f t="shared" si="40"/>
        <v>0.05</v>
      </c>
      <c r="H226" s="14">
        <f ca="1">IF(C226=0,0,YEAR(TODAY())-'14.1.ТС УЧ'!F225)</f>
        <v>49</v>
      </c>
      <c r="I226" s="104">
        <f>IF(C226=0,0,'14.1.ТС УЧ'!I225/1000)</f>
        <v>5.0000000000000001E-3</v>
      </c>
      <c r="J226" s="104">
        <f t="shared" si="41"/>
        <v>1</v>
      </c>
      <c r="K226" s="14">
        <f>IF(C226=0,0,'14.1.ТС УЧ'!H225/1000)</f>
        <v>5.0999999999999997E-2</v>
      </c>
      <c r="L226" s="14">
        <f t="shared" ca="1" si="42"/>
        <v>5.7941733596116958</v>
      </c>
      <c r="M226" s="13">
        <f t="shared" ca="1" si="43"/>
        <v>101.83326398785186</v>
      </c>
      <c r="N226" s="13">
        <f t="shared" ca="1" si="44"/>
        <v>0.50916631993925932</v>
      </c>
      <c r="O226" s="12">
        <f t="shared" si="45"/>
        <v>4.4658198822924025</v>
      </c>
      <c r="P226" s="12">
        <f t="shared" si="46"/>
        <v>0.2239230480309202</v>
      </c>
      <c r="Q226" s="11">
        <f t="shared" ca="1" si="38"/>
        <v>2132.9679441671024</v>
      </c>
      <c r="R226" s="10">
        <f t="shared" ca="1" si="47"/>
        <v>0.6009964087398395</v>
      </c>
      <c r="U226" s="9">
        <f t="shared" ca="1" si="39"/>
        <v>2108.4412215905299</v>
      </c>
    </row>
    <row r="227" spans="2:21" x14ac:dyDescent="0.3">
      <c r="B227" s="104">
        <v>221</v>
      </c>
      <c r="C227" s="104" t="str">
        <f>'14.1.ТС УЧ'!C226</f>
        <v>Котельная №1 с. Дивеево</v>
      </c>
      <c r="D227" s="104" t="str">
        <f>'14.1.ТС УЧ'!D226</f>
        <v>ГрОт-Симанина, 9</v>
      </c>
      <c r="E227" s="104" t="str">
        <f>'14.1.ТС УЧ'!E226</f>
        <v xml:space="preserve">ул. Симанина, 9 </v>
      </c>
      <c r="F227" s="104">
        <f>IF('14.1.ТС УЧ'!G226="Подземная канальная или подвальная",2,IF('14.1.ТС УЧ'!G226="Подземная бесканальная",2,IF('14.1.ТС УЧ'!G226="Надземная",1,0)))</f>
        <v>2</v>
      </c>
      <c r="G227" s="104">
        <f t="shared" si="40"/>
        <v>0.05</v>
      </c>
      <c r="H227" s="14">
        <f ca="1">IF(C227=0,0,YEAR(TODAY())-'14.1.ТС УЧ'!F226)</f>
        <v>13</v>
      </c>
      <c r="I227" s="104">
        <f>IF(C227=0,0,'14.1.ТС УЧ'!I226/1000)</f>
        <v>5.0000000000000001E-3</v>
      </c>
      <c r="J227" s="104">
        <f t="shared" si="41"/>
        <v>1</v>
      </c>
      <c r="K227" s="14">
        <f>IF(C227=0,0,'14.1.ТС УЧ'!H226/1000)</f>
        <v>5.0999999999999997E-2</v>
      </c>
      <c r="L227" s="14">
        <f t="shared" ca="1" si="42"/>
        <v>1</v>
      </c>
      <c r="M227" s="13">
        <f t="shared" ca="1" si="43"/>
        <v>0.05</v>
      </c>
      <c r="N227" s="13">
        <f t="shared" ca="1" si="44"/>
        <v>2.5000000000000001E-4</v>
      </c>
      <c r="O227" s="12">
        <f t="shared" si="45"/>
        <v>4.4658198822924025</v>
      </c>
      <c r="P227" s="12">
        <f t="shared" si="46"/>
        <v>0.2239230480309202</v>
      </c>
      <c r="Q227" s="11">
        <f t="shared" ca="1" si="38"/>
        <v>2132.9679441671024</v>
      </c>
      <c r="R227" s="10">
        <f t="shared" ca="1" si="47"/>
        <v>0.99975003124739603</v>
      </c>
      <c r="U227" s="9">
        <f t="shared" ca="1" si="39"/>
        <v>2108.4423380455005</v>
      </c>
    </row>
    <row r="228" spans="2:21" x14ac:dyDescent="0.3">
      <c r="B228" s="104">
        <v>222</v>
      </c>
      <c r="C228" s="104" t="str">
        <f>'14.1.ТС УЧ'!C227</f>
        <v>Котельная №1 с. Дивеево</v>
      </c>
      <c r="D228" s="104" t="str">
        <f>'14.1.ТС УЧ'!D227</f>
        <v>ГрОт-Симанина, 7</v>
      </c>
      <c r="E228" s="104" t="str">
        <f>'14.1.ТС УЧ'!E227</f>
        <v xml:space="preserve">ул. Симанина, 7 </v>
      </c>
      <c r="F228" s="104">
        <f>IF('14.1.ТС УЧ'!G227="Подземная канальная или подвальная",2,IF('14.1.ТС УЧ'!G227="Подземная бесканальная",2,IF('14.1.ТС УЧ'!G227="Надземная",1,0)))</f>
        <v>2</v>
      </c>
      <c r="G228" s="104">
        <f t="shared" si="40"/>
        <v>0.05</v>
      </c>
      <c r="H228" s="14">
        <f ca="1">IF(C228=0,0,YEAR(TODAY())-'14.1.ТС УЧ'!F227)</f>
        <v>11</v>
      </c>
      <c r="I228" s="104">
        <f>IF(C228=0,0,'14.1.ТС УЧ'!I227/1000)</f>
        <v>5.0000000000000001E-3</v>
      </c>
      <c r="J228" s="104">
        <f t="shared" si="41"/>
        <v>1</v>
      </c>
      <c r="K228" s="14">
        <f>IF(C228=0,0,'14.1.ТС УЧ'!H227/1000)</f>
        <v>5.0999999999999997E-2</v>
      </c>
      <c r="L228" s="14">
        <f t="shared" ca="1" si="42"/>
        <v>1</v>
      </c>
      <c r="M228" s="13">
        <f t="shared" ca="1" si="43"/>
        <v>0.05</v>
      </c>
      <c r="N228" s="13">
        <f t="shared" ca="1" si="44"/>
        <v>2.5000000000000001E-4</v>
      </c>
      <c r="O228" s="12">
        <f t="shared" si="45"/>
        <v>4.4658198822924025</v>
      </c>
      <c r="P228" s="12">
        <f t="shared" si="46"/>
        <v>0.2239230480309202</v>
      </c>
      <c r="Q228" s="11">
        <f t="shared" ca="1" si="38"/>
        <v>2132.9679441671024</v>
      </c>
      <c r="R228" s="10">
        <f t="shared" ca="1" si="47"/>
        <v>0.99975003124739603</v>
      </c>
      <c r="U228" s="9">
        <f t="shared" ca="1" si="39"/>
        <v>2108.443454500471</v>
      </c>
    </row>
    <row r="229" spans="2:21" x14ac:dyDescent="0.3">
      <c r="B229" s="104">
        <v>223</v>
      </c>
      <c r="C229" s="104" t="str">
        <f>'14.1.ТС УЧ'!C228</f>
        <v>Котельная №1 с. Дивеево</v>
      </c>
      <c r="D229" s="104" t="str">
        <f>'14.1.ТС УЧ'!D228</f>
        <v>ГрОт-Симанина, 5</v>
      </c>
      <c r="E229" s="104" t="str">
        <f>'14.1.ТС УЧ'!E228</f>
        <v xml:space="preserve">ул. Симанина, 5 </v>
      </c>
      <c r="F229" s="104">
        <f>IF('14.1.ТС УЧ'!G228="Подземная канальная или подвальная",2,IF('14.1.ТС УЧ'!G228="Подземная бесканальная",2,IF('14.1.ТС УЧ'!G228="Надземная",1,0)))</f>
        <v>2</v>
      </c>
      <c r="G229" s="104">
        <f t="shared" si="40"/>
        <v>0.05</v>
      </c>
      <c r="H229" s="14">
        <f ca="1">IF(C229=0,0,YEAR(TODAY())-'14.1.ТС УЧ'!F228)</f>
        <v>10</v>
      </c>
      <c r="I229" s="104">
        <f>IF(C229=0,0,'14.1.ТС УЧ'!I228/1000)</f>
        <v>5.0000000000000001E-3</v>
      </c>
      <c r="J229" s="104">
        <f t="shared" si="41"/>
        <v>1</v>
      </c>
      <c r="K229" s="14">
        <f>IF(C229=0,0,'14.1.ТС УЧ'!H228/1000)</f>
        <v>5.0999999999999997E-2</v>
      </c>
      <c r="L229" s="14">
        <f t="shared" ca="1" si="42"/>
        <v>1</v>
      </c>
      <c r="M229" s="13">
        <f t="shared" ca="1" si="43"/>
        <v>0.05</v>
      </c>
      <c r="N229" s="13">
        <f t="shared" ca="1" si="44"/>
        <v>2.5000000000000001E-4</v>
      </c>
      <c r="O229" s="12">
        <f t="shared" si="45"/>
        <v>4.4658198822924025</v>
      </c>
      <c r="P229" s="12">
        <f t="shared" si="46"/>
        <v>0.2239230480309202</v>
      </c>
      <c r="Q229" s="11">
        <f t="shared" ca="1" si="38"/>
        <v>2132.9679441671024</v>
      </c>
      <c r="R229" s="10">
        <f t="shared" ca="1" si="47"/>
        <v>0.99975003124739603</v>
      </c>
      <c r="U229" s="9">
        <f t="shared" ca="1" si="39"/>
        <v>2108.4445709554416</v>
      </c>
    </row>
    <row r="230" spans="2:21" x14ac:dyDescent="0.3">
      <c r="B230" s="104">
        <v>224</v>
      </c>
      <c r="C230" s="104" t="str">
        <f>'14.1.ТС УЧ'!C229</f>
        <v>Котельная №1 с. Дивеево</v>
      </c>
      <c r="D230" s="104" t="str">
        <f>'14.1.ТС УЧ'!D229</f>
        <v>ГрОт-Симанина, 9</v>
      </c>
      <c r="E230" s="104" t="str">
        <f>'14.1.ТС УЧ'!E229</f>
        <v xml:space="preserve">ул. Симанина, 9 </v>
      </c>
      <c r="F230" s="104">
        <f>IF('14.1.ТС УЧ'!G229="Подземная канальная или подвальная",2,IF('14.1.ТС УЧ'!G229="Подземная бесканальная",2,IF('14.1.ТС УЧ'!G229="Надземная",1,0)))</f>
        <v>2</v>
      </c>
      <c r="G230" s="104">
        <f t="shared" si="40"/>
        <v>0.05</v>
      </c>
      <c r="H230" s="14">
        <f ca="1">IF(C230=0,0,YEAR(TODAY())-'14.1.ТС УЧ'!F229)</f>
        <v>13</v>
      </c>
      <c r="I230" s="104">
        <f>IF(C230=0,0,'14.1.ТС УЧ'!I229/1000)</f>
        <v>5.0000000000000001E-3</v>
      </c>
      <c r="J230" s="104">
        <f t="shared" si="41"/>
        <v>1</v>
      </c>
      <c r="K230" s="14">
        <f>IF(C230=0,0,'14.1.ТС УЧ'!H229/1000)</f>
        <v>5.0999999999999997E-2</v>
      </c>
      <c r="L230" s="14">
        <f t="shared" ca="1" si="42"/>
        <v>1</v>
      </c>
      <c r="M230" s="13">
        <f t="shared" ca="1" si="43"/>
        <v>0.05</v>
      </c>
      <c r="N230" s="13">
        <f t="shared" ca="1" si="44"/>
        <v>2.5000000000000001E-4</v>
      </c>
      <c r="O230" s="12">
        <f t="shared" si="45"/>
        <v>4.4658198822924025</v>
      </c>
      <c r="P230" s="12">
        <f t="shared" si="46"/>
        <v>0.2239230480309202</v>
      </c>
      <c r="Q230" s="11">
        <f t="shared" ca="1" si="38"/>
        <v>2132.9679441671024</v>
      </c>
      <c r="R230" s="10">
        <f t="shared" ca="1" si="47"/>
        <v>0.99975003124739603</v>
      </c>
      <c r="U230" s="9">
        <f t="shared" ca="1" si="39"/>
        <v>2108.4456874104121</v>
      </c>
    </row>
    <row r="231" spans="2:21" x14ac:dyDescent="0.3">
      <c r="B231" s="104">
        <v>225</v>
      </c>
      <c r="C231" s="104" t="str">
        <f>'14.1.ТС УЧ'!C230</f>
        <v>Котельная №1 с. Дивеево</v>
      </c>
      <c r="D231" s="104" t="str">
        <f>'14.1.ТС УЧ'!D230</f>
        <v>ГрОт-Симанина, 8</v>
      </c>
      <c r="E231" s="104" t="str">
        <f>'14.1.ТС УЧ'!E230</f>
        <v xml:space="preserve">ул. Симанина, 8 </v>
      </c>
      <c r="F231" s="104">
        <f>IF('14.1.ТС УЧ'!G230="Подземная канальная или подвальная",2,IF('14.1.ТС УЧ'!G230="Подземная бесканальная",2,IF('14.1.ТС УЧ'!G230="Надземная",1,0)))</f>
        <v>2</v>
      </c>
      <c r="G231" s="104">
        <f t="shared" si="40"/>
        <v>0.05</v>
      </c>
      <c r="H231" s="14">
        <f ca="1">IF(C231=0,0,YEAR(TODAY())-'14.1.ТС УЧ'!F230)</f>
        <v>9</v>
      </c>
      <c r="I231" s="104">
        <f>IF(C231=0,0,'14.1.ТС УЧ'!I230/1000)</f>
        <v>5.0000000000000001E-3</v>
      </c>
      <c r="J231" s="104">
        <f t="shared" si="41"/>
        <v>1</v>
      </c>
      <c r="K231" s="14">
        <f>IF(C231=0,0,'14.1.ТС УЧ'!H230/1000)</f>
        <v>5.0999999999999997E-2</v>
      </c>
      <c r="L231" s="14">
        <f t="shared" ca="1" si="42"/>
        <v>1</v>
      </c>
      <c r="M231" s="13">
        <f t="shared" ca="1" si="43"/>
        <v>0.05</v>
      </c>
      <c r="N231" s="13">
        <f t="shared" ca="1" si="44"/>
        <v>2.5000000000000001E-4</v>
      </c>
      <c r="O231" s="12">
        <f t="shared" si="45"/>
        <v>4.4658198822924025</v>
      </c>
      <c r="P231" s="12">
        <f t="shared" si="46"/>
        <v>0.2239230480309202</v>
      </c>
      <c r="Q231" s="11">
        <f t="shared" ca="1" si="38"/>
        <v>2132.9679441671024</v>
      </c>
      <c r="R231" s="10">
        <f t="shared" ca="1" si="47"/>
        <v>0.99975003124739603</v>
      </c>
      <c r="U231" s="9">
        <f t="shared" ca="1" si="39"/>
        <v>2108.4468038653827</v>
      </c>
    </row>
    <row r="232" spans="2:21" x14ac:dyDescent="0.3">
      <c r="B232" s="104">
        <v>226</v>
      </c>
      <c r="C232" s="104" t="str">
        <f>'14.1.ТС УЧ'!C231</f>
        <v>Котельная №1 с. Дивеево</v>
      </c>
      <c r="D232" s="104" t="str">
        <f>'14.1.ТС УЧ'!D231</f>
        <v>ГрОт-Симанина, 8</v>
      </c>
      <c r="E232" s="104" t="str">
        <f>'14.1.ТС УЧ'!E231</f>
        <v xml:space="preserve">ГрОт-Симанина, 8 </v>
      </c>
      <c r="F232" s="104">
        <f>IF('14.1.ТС УЧ'!G231="Подземная канальная или подвальная",2,IF('14.1.ТС УЧ'!G231="Подземная бесканальная",2,IF('14.1.ТС УЧ'!G231="Надземная",1,0)))</f>
        <v>2</v>
      </c>
      <c r="G232" s="104">
        <f t="shared" si="40"/>
        <v>0.05</v>
      </c>
      <c r="H232" s="14">
        <f ca="1">IF(C232=0,0,YEAR(TODAY())-'14.1.ТС УЧ'!F231)</f>
        <v>9</v>
      </c>
      <c r="I232" s="104">
        <f>IF(C232=0,0,'14.1.ТС УЧ'!I231/1000)</f>
        <v>1.4E-2</v>
      </c>
      <c r="J232" s="104">
        <f t="shared" si="41"/>
        <v>1</v>
      </c>
      <c r="K232" s="14">
        <f>IF(C232=0,0,'14.1.ТС УЧ'!H231/1000)</f>
        <v>5.0999999999999997E-2</v>
      </c>
      <c r="L232" s="14">
        <f t="shared" ca="1" si="42"/>
        <v>1</v>
      </c>
      <c r="M232" s="13">
        <f t="shared" ca="1" si="43"/>
        <v>0.05</v>
      </c>
      <c r="N232" s="13">
        <f t="shared" ca="1" si="44"/>
        <v>7.000000000000001E-4</v>
      </c>
      <c r="O232" s="12">
        <f t="shared" si="45"/>
        <v>4.4658198822924025</v>
      </c>
      <c r="P232" s="12">
        <f t="shared" si="46"/>
        <v>0.2239230480309202</v>
      </c>
      <c r="Q232" s="11">
        <f t="shared" ca="1" si="38"/>
        <v>2132.9679441671024</v>
      </c>
      <c r="R232" s="10">
        <f t="shared" ca="1" si="47"/>
        <v>0.99930024494284331</v>
      </c>
      <c r="U232" s="9">
        <f t="shared" ca="1" si="39"/>
        <v>2108.4499299393001</v>
      </c>
    </row>
    <row r="233" spans="2:21" x14ac:dyDescent="0.3">
      <c r="B233" s="104">
        <v>227</v>
      </c>
      <c r="C233" s="104" t="str">
        <f>'14.1.ТС УЧ'!C232</f>
        <v>Котельная №1 с. Дивеево</v>
      </c>
      <c r="D233" s="104" t="str">
        <f>'14.1.ТС УЧ'!D232</f>
        <v>ГрОт-Симанина, 9</v>
      </c>
      <c r="E233" s="104" t="str">
        <f>'14.1.ТС УЧ'!E232</f>
        <v xml:space="preserve">ГрОт-Симанина, 9 </v>
      </c>
      <c r="F233" s="104">
        <f>IF('14.1.ТС УЧ'!G232="Подземная канальная или подвальная",2,IF('14.1.ТС УЧ'!G232="Подземная бесканальная",2,IF('14.1.ТС УЧ'!G232="Надземная",1,0)))</f>
        <v>2</v>
      </c>
      <c r="G233" s="104">
        <f t="shared" si="40"/>
        <v>0.05</v>
      </c>
      <c r="H233" s="14">
        <f ca="1">IF(C233=0,0,YEAR(TODAY())-'14.1.ТС УЧ'!F232)</f>
        <v>14</v>
      </c>
      <c r="I233" s="104">
        <f>IF(C233=0,0,'14.1.ТС УЧ'!I232/1000)</f>
        <v>1.4E-2</v>
      </c>
      <c r="J233" s="104">
        <f t="shared" si="41"/>
        <v>1</v>
      </c>
      <c r="K233" s="14">
        <f>IF(C233=0,0,'14.1.ТС УЧ'!H232/1000)</f>
        <v>5.0999999999999997E-2</v>
      </c>
      <c r="L233" s="14">
        <f t="shared" ca="1" si="42"/>
        <v>1</v>
      </c>
      <c r="M233" s="13">
        <f t="shared" ca="1" si="43"/>
        <v>0.05</v>
      </c>
      <c r="N233" s="13">
        <f t="shared" ca="1" si="44"/>
        <v>7.000000000000001E-4</v>
      </c>
      <c r="O233" s="12">
        <f t="shared" si="45"/>
        <v>4.4658198822924025</v>
      </c>
      <c r="P233" s="12">
        <f t="shared" si="46"/>
        <v>0.2239230480309202</v>
      </c>
      <c r="Q233" s="11">
        <f t="shared" ca="1" si="38"/>
        <v>2132.9679441671024</v>
      </c>
      <c r="R233" s="10">
        <f t="shared" ca="1" si="47"/>
        <v>0.99930024494284331</v>
      </c>
      <c r="U233" s="9">
        <f t="shared" ca="1" si="39"/>
        <v>2108.4530560132175</v>
      </c>
    </row>
    <row r="234" spans="2:21" x14ac:dyDescent="0.3">
      <c r="B234" s="104">
        <v>228</v>
      </c>
      <c r="C234" s="104" t="str">
        <f>'14.1.ТС УЧ'!C233</f>
        <v>Котельная №1 с. Дивеево</v>
      </c>
      <c r="D234" s="104" t="str">
        <f>'14.1.ТС УЧ'!D233</f>
        <v>ГрОт-Симанина, 9</v>
      </c>
      <c r="E234" s="104" t="str">
        <f>'14.1.ТС УЧ'!E233</f>
        <v xml:space="preserve">ГрОт-Симанина, 9 </v>
      </c>
      <c r="F234" s="104">
        <f>IF('14.1.ТС УЧ'!G233="Подземная канальная или подвальная",2,IF('14.1.ТС УЧ'!G233="Подземная бесканальная",2,IF('14.1.ТС УЧ'!G233="Надземная",1,0)))</f>
        <v>2</v>
      </c>
      <c r="G234" s="104">
        <f t="shared" si="40"/>
        <v>0.05</v>
      </c>
      <c r="H234" s="14">
        <f ca="1">IF(C234=0,0,YEAR(TODAY())-'14.1.ТС УЧ'!F233)</f>
        <v>14</v>
      </c>
      <c r="I234" s="104">
        <f>IF(C234=0,0,'14.1.ТС УЧ'!I233/1000)</f>
        <v>1.4E-2</v>
      </c>
      <c r="J234" s="104">
        <f t="shared" si="41"/>
        <v>1</v>
      </c>
      <c r="K234" s="14">
        <f>IF(C234=0,0,'14.1.ТС УЧ'!H233/1000)</f>
        <v>5.0999999999999997E-2</v>
      </c>
      <c r="L234" s="14">
        <f t="shared" ca="1" si="42"/>
        <v>1</v>
      </c>
      <c r="M234" s="13">
        <f t="shared" ca="1" si="43"/>
        <v>0.05</v>
      </c>
      <c r="N234" s="13">
        <f t="shared" ca="1" si="44"/>
        <v>7.000000000000001E-4</v>
      </c>
      <c r="O234" s="12">
        <f t="shared" si="45"/>
        <v>4.4658198822924025</v>
      </c>
      <c r="P234" s="12">
        <f t="shared" si="46"/>
        <v>0.2239230480309202</v>
      </c>
      <c r="Q234" s="11">
        <f t="shared" ca="1" si="38"/>
        <v>2132.9679441671024</v>
      </c>
      <c r="R234" s="10">
        <f t="shared" ca="1" si="47"/>
        <v>0.99930024494284331</v>
      </c>
      <c r="U234" s="9">
        <f t="shared" ca="1" si="39"/>
        <v>2108.4561820871349</v>
      </c>
    </row>
    <row r="235" spans="2:21" x14ac:dyDescent="0.3">
      <c r="B235" s="104">
        <v>229</v>
      </c>
      <c r="C235" s="104" t="str">
        <f>'14.1.ТС УЧ'!C234</f>
        <v>Котельная №1 с. Дивеево</v>
      </c>
      <c r="D235" s="104" t="str">
        <f>'14.1.ТС УЧ'!D234</f>
        <v>ГрОт-Симанина, 5</v>
      </c>
      <c r="E235" s="104" t="str">
        <f>'14.1.ТС УЧ'!E234</f>
        <v xml:space="preserve">ГрОт-Симанина, 5 </v>
      </c>
      <c r="F235" s="104">
        <f>IF('14.1.ТС УЧ'!G234="Подземная канальная или подвальная",2,IF('14.1.ТС УЧ'!G234="Подземная бесканальная",2,IF('14.1.ТС УЧ'!G234="Надземная",1,0)))</f>
        <v>2</v>
      </c>
      <c r="G235" s="104">
        <f t="shared" si="40"/>
        <v>0.05</v>
      </c>
      <c r="H235" s="14">
        <f ca="1">IF(C235=0,0,YEAR(TODAY())-'14.1.ТС УЧ'!F234)</f>
        <v>10</v>
      </c>
      <c r="I235" s="104">
        <f>IF(C235=0,0,'14.1.ТС УЧ'!I234/1000)</f>
        <v>1.4E-2</v>
      </c>
      <c r="J235" s="104">
        <f t="shared" si="41"/>
        <v>1</v>
      </c>
      <c r="K235" s="14">
        <f>IF(C235=0,0,'14.1.ТС УЧ'!H234/1000)</f>
        <v>5.0999999999999997E-2</v>
      </c>
      <c r="L235" s="14">
        <f t="shared" ca="1" si="42"/>
        <v>1</v>
      </c>
      <c r="M235" s="13">
        <f t="shared" ca="1" si="43"/>
        <v>0.05</v>
      </c>
      <c r="N235" s="13">
        <f t="shared" ca="1" si="44"/>
        <v>7.000000000000001E-4</v>
      </c>
      <c r="O235" s="12">
        <f t="shared" si="45"/>
        <v>4.4658198822924025</v>
      </c>
      <c r="P235" s="12">
        <f t="shared" si="46"/>
        <v>0.2239230480309202</v>
      </c>
      <c r="Q235" s="11">
        <f t="shared" ca="1" si="38"/>
        <v>2132.9679441671024</v>
      </c>
      <c r="R235" s="10">
        <f t="shared" ca="1" si="47"/>
        <v>0.99930024494284331</v>
      </c>
      <c r="U235" s="9">
        <f t="shared" ca="1" si="39"/>
        <v>2108.4593081610524</v>
      </c>
    </row>
    <row r="236" spans="2:21" x14ac:dyDescent="0.3">
      <c r="B236" s="104">
        <v>230</v>
      </c>
      <c r="C236" s="104" t="str">
        <f>'14.1.ТС УЧ'!C235</f>
        <v>Котельная №1 с. Дивеево</v>
      </c>
      <c r="D236" s="104" t="str">
        <f>'14.1.ТС УЧ'!D235</f>
        <v>ГрОт-Симанина, 5</v>
      </c>
      <c r="E236" s="104" t="str">
        <f>'14.1.ТС УЧ'!E235</f>
        <v xml:space="preserve">ГрОт-Симанина, 5 </v>
      </c>
      <c r="F236" s="104">
        <f>IF('14.1.ТС УЧ'!G235="Подземная канальная или подвальная",2,IF('14.1.ТС УЧ'!G235="Подземная бесканальная",2,IF('14.1.ТС УЧ'!G235="Надземная",1,0)))</f>
        <v>2</v>
      </c>
      <c r="G236" s="104">
        <f t="shared" si="40"/>
        <v>0.05</v>
      </c>
      <c r="H236" s="14">
        <f ca="1">IF(C236=0,0,YEAR(TODAY())-'14.1.ТС УЧ'!F235)</f>
        <v>10</v>
      </c>
      <c r="I236" s="104">
        <f>IF(C236=0,0,'14.1.ТС УЧ'!I235/1000)</f>
        <v>1.4E-2</v>
      </c>
      <c r="J236" s="104">
        <f t="shared" si="41"/>
        <v>1</v>
      </c>
      <c r="K236" s="14">
        <f>IF(C236=0,0,'14.1.ТС УЧ'!H235/1000)</f>
        <v>5.0999999999999997E-2</v>
      </c>
      <c r="L236" s="14">
        <f t="shared" ca="1" si="42"/>
        <v>1</v>
      </c>
      <c r="M236" s="13">
        <f t="shared" ca="1" si="43"/>
        <v>0.05</v>
      </c>
      <c r="N236" s="13">
        <f t="shared" ca="1" si="44"/>
        <v>7.000000000000001E-4</v>
      </c>
      <c r="O236" s="12">
        <f t="shared" si="45"/>
        <v>4.4658198822924025</v>
      </c>
      <c r="P236" s="12">
        <f t="shared" si="46"/>
        <v>0.2239230480309202</v>
      </c>
      <c r="Q236" s="11">
        <f t="shared" ca="1" si="38"/>
        <v>2132.9679441671024</v>
      </c>
      <c r="R236" s="10">
        <f t="shared" ca="1" si="47"/>
        <v>0.99930024494284331</v>
      </c>
      <c r="U236" s="9">
        <f t="shared" ca="1" si="39"/>
        <v>2108.4624342349698</v>
      </c>
    </row>
    <row r="237" spans="2:21" x14ac:dyDescent="0.3">
      <c r="B237" s="104">
        <v>231</v>
      </c>
      <c r="C237" s="104" t="str">
        <f>'14.1.ТС УЧ'!C236</f>
        <v>Котельная №1 с. Дивеево</v>
      </c>
      <c r="D237" s="104" t="str">
        <f>'14.1.ТС УЧ'!D236</f>
        <v>Т31</v>
      </c>
      <c r="E237" s="104" t="str">
        <f>'14.1.ТС УЧ'!E236</f>
        <v xml:space="preserve">ГрОт-Мира, 1 </v>
      </c>
      <c r="F237" s="104">
        <f>IF('14.1.ТС УЧ'!G236="Подземная канальная или подвальная",2,IF('14.1.ТС УЧ'!G236="Подземная бесканальная",2,IF('14.1.ТС УЧ'!G236="Надземная",1,0)))</f>
        <v>2</v>
      </c>
      <c r="G237" s="104">
        <f t="shared" si="40"/>
        <v>0.05</v>
      </c>
      <c r="H237" s="14">
        <f ca="1">IF(C237=0,0,YEAR(TODAY())-'14.1.ТС УЧ'!F236)</f>
        <v>29</v>
      </c>
      <c r="I237" s="104">
        <f>IF(C237=0,0,'14.1.ТС УЧ'!I236/1000)</f>
        <v>4.2000000000000003E-2</v>
      </c>
      <c r="J237" s="104">
        <f t="shared" si="41"/>
        <v>1</v>
      </c>
      <c r="K237" s="14">
        <f>IF(C237=0,0,'14.1.ТС УЧ'!H236/1000)</f>
        <v>5.0999999999999997E-2</v>
      </c>
      <c r="L237" s="14">
        <f t="shared" ca="1" si="42"/>
        <v>2.1315572575844084</v>
      </c>
      <c r="M237" s="13">
        <f t="shared" ca="1" si="43"/>
        <v>0.16680144735912394</v>
      </c>
      <c r="N237" s="13">
        <f t="shared" ca="1" si="44"/>
        <v>7.0056607890832063E-3</v>
      </c>
      <c r="O237" s="12">
        <f t="shared" si="45"/>
        <v>4.4658198822924025</v>
      </c>
      <c r="P237" s="12">
        <f t="shared" si="46"/>
        <v>0.2239230480309202</v>
      </c>
      <c r="Q237" s="11">
        <f t="shared" ca="1" si="38"/>
        <v>2132.9679441671024</v>
      </c>
      <c r="R237" s="10">
        <f t="shared" ca="1" si="47"/>
        <v>0.99301882164721966</v>
      </c>
      <c r="U237" s="9">
        <f t="shared" ca="1" si="39"/>
        <v>2108.4937202542101</v>
      </c>
    </row>
    <row r="238" spans="2:21" x14ac:dyDescent="0.3">
      <c r="B238" s="104">
        <v>232</v>
      </c>
      <c r="C238" s="104" t="str">
        <f>'14.1.ТС УЧ'!C237</f>
        <v>Котельная №1 с. Дивеево</v>
      </c>
      <c r="D238" s="104" t="str">
        <f>'14.1.ТС УЧ'!D237</f>
        <v>Т68</v>
      </c>
      <c r="E238" s="104" t="str">
        <f>'14.1.ТС УЧ'!E237</f>
        <v xml:space="preserve">ул. Космонавтов, 10 </v>
      </c>
      <c r="F238" s="104">
        <f>IF('14.1.ТС УЧ'!G237="Подземная канальная или подвальная",2,IF('14.1.ТС УЧ'!G237="Подземная бесканальная",2,IF('14.1.ТС УЧ'!G237="Надземная",1,0)))</f>
        <v>2</v>
      </c>
      <c r="G238" s="104">
        <f t="shared" si="40"/>
        <v>0.05</v>
      </c>
      <c r="H238" s="14">
        <f ca="1">IF(C238=0,0,YEAR(TODAY())-'14.1.ТС УЧ'!F237)</f>
        <v>49</v>
      </c>
      <c r="I238" s="104">
        <f>IF(C238=0,0,'14.1.ТС УЧ'!I237/1000)</f>
        <v>1.2E-2</v>
      </c>
      <c r="J238" s="104">
        <f t="shared" si="41"/>
        <v>1</v>
      </c>
      <c r="K238" s="14">
        <f>IF(C238=0,0,'14.1.ТС УЧ'!H237/1000)</f>
        <v>0.04</v>
      </c>
      <c r="L238" s="14">
        <f t="shared" ca="1" si="42"/>
        <v>5.7941733596116958</v>
      </c>
      <c r="M238" s="13">
        <f t="shared" ca="1" si="43"/>
        <v>101.83326398785186</v>
      </c>
      <c r="N238" s="13">
        <f t="shared" ca="1" si="44"/>
        <v>1.2219991678542224</v>
      </c>
      <c r="O238" s="12">
        <f t="shared" si="45"/>
        <v>4.0723772341167406</v>
      </c>
      <c r="P238" s="12">
        <f t="shared" si="46"/>
        <v>0.24555681915280383</v>
      </c>
      <c r="Q238" s="11">
        <f t="shared" ca="1" si="38"/>
        <v>2132.9679441671024</v>
      </c>
      <c r="R238" s="10">
        <f t="shared" ca="1" si="47"/>
        <v>0.29464054184083732</v>
      </c>
      <c r="U238" s="9">
        <f t="shared" ca="1" si="39"/>
        <v>2113.4701618454892</v>
      </c>
    </row>
    <row r="239" spans="2:21" x14ac:dyDescent="0.3">
      <c r="B239" s="104">
        <v>233</v>
      </c>
      <c r="C239" s="104" t="str">
        <f>'14.1.ТС УЧ'!C238</f>
        <v>Котельная №1 с. Дивеево</v>
      </c>
      <c r="D239" s="104" t="str">
        <f>'14.1.ТС УЧ'!D238</f>
        <v>Т67</v>
      </c>
      <c r="E239" s="104" t="str">
        <f>'14.1.ТС УЧ'!E238</f>
        <v xml:space="preserve">ул. Космонавтов, 12 </v>
      </c>
      <c r="F239" s="104">
        <f>IF('14.1.ТС УЧ'!G238="Подземная канальная или подвальная",2,IF('14.1.ТС УЧ'!G238="Подземная бесканальная",2,IF('14.1.ТС УЧ'!G238="Надземная",1,0)))</f>
        <v>2</v>
      </c>
      <c r="G239" s="104">
        <f t="shared" si="40"/>
        <v>0.05</v>
      </c>
      <c r="H239" s="14">
        <f ca="1">IF(C239=0,0,YEAR(TODAY())-'14.1.ТС УЧ'!F238)</f>
        <v>49</v>
      </c>
      <c r="I239" s="104">
        <f>IF(C239=0,0,'14.1.ТС УЧ'!I238/1000)</f>
        <v>1.2E-2</v>
      </c>
      <c r="J239" s="104">
        <f t="shared" si="41"/>
        <v>1</v>
      </c>
      <c r="K239" s="14">
        <f>IF(C239=0,0,'14.1.ТС УЧ'!H238/1000)</f>
        <v>0.04</v>
      </c>
      <c r="L239" s="14">
        <f t="shared" ca="1" si="42"/>
        <v>5.7941733596116958</v>
      </c>
      <c r="M239" s="13">
        <f t="shared" ca="1" si="43"/>
        <v>101.83326398785186</v>
      </c>
      <c r="N239" s="13">
        <f t="shared" ca="1" si="44"/>
        <v>1.2219991678542224</v>
      </c>
      <c r="O239" s="12">
        <f t="shared" si="45"/>
        <v>4.0723772341167406</v>
      </c>
      <c r="P239" s="12">
        <f t="shared" si="46"/>
        <v>0.24555681915280383</v>
      </c>
      <c r="Q239" s="11">
        <f t="shared" ca="1" si="38"/>
        <v>2132.9679441671024</v>
      </c>
      <c r="R239" s="10">
        <f t="shared" ca="1" si="47"/>
        <v>0.29464054184083732</v>
      </c>
      <c r="U239" s="9">
        <f t="shared" ca="1" si="39"/>
        <v>2118.4466034367683</v>
      </c>
    </row>
    <row r="240" spans="2:21" x14ac:dyDescent="0.3">
      <c r="B240" s="104">
        <v>234</v>
      </c>
      <c r="C240" s="104" t="str">
        <f>'14.1.ТС УЧ'!C239</f>
        <v>Котельная №1 с. Дивеево</v>
      </c>
      <c r="D240" s="104" t="str">
        <f>'14.1.ТС УЧ'!D239</f>
        <v>Т66</v>
      </c>
      <c r="E240" s="104" t="str">
        <f>'14.1.ТС УЧ'!E239</f>
        <v xml:space="preserve">ул. Космонавтов, 14 </v>
      </c>
      <c r="F240" s="104">
        <f>IF('14.1.ТС УЧ'!G239="Подземная канальная или подвальная",2,IF('14.1.ТС УЧ'!G239="Подземная бесканальная",2,IF('14.1.ТС УЧ'!G239="Надземная",1,0)))</f>
        <v>2</v>
      </c>
      <c r="G240" s="104">
        <f t="shared" si="40"/>
        <v>0.05</v>
      </c>
      <c r="H240" s="14">
        <f ca="1">IF(C240=0,0,YEAR(TODAY())-'14.1.ТС УЧ'!F239)</f>
        <v>49</v>
      </c>
      <c r="I240" s="104">
        <f>IF(C240=0,0,'14.1.ТС УЧ'!I239/1000)</f>
        <v>1.2E-2</v>
      </c>
      <c r="J240" s="104">
        <f t="shared" si="41"/>
        <v>1</v>
      </c>
      <c r="K240" s="14">
        <f>IF(C240=0,0,'14.1.ТС УЧ'!H239/1000)</f>
        <v>0.04</v>
      </c>
      <c r="L240" s="14">
        <f t="shared" ca="1" si="42"/>
        <v>5.7941733596116958</v>
      </c>
      <c r="M240" s="13">
        <f t="shared" ca="1" si="43"/>
        <v>101.83326398785186</v>
      </c>
      <c r="N240" s="13">
        <f t="shared" ca="1" si="44"/>
        <v>1.2219991678542224</v>
      </c>
      <c r="O240" s="12">
        <f t="shared" si="45"/>
        <v>4.0723772341167406</v>
      </c>
      <c r="P240" s="12">
        <f t="shared" si="46"/>
        <v>0.24555681915280383</v>
      </c>
      <c r="Q240" s="11">
        <f t="shared" ca="1" si="38"/>
        <v>2132.9679441671024</v>
      </c>
      <c r="R240" s="10">
        <f t="shared" ca="1" si="47"/>
        <v>0.29464054184083732</v>
      </c>
      <c r="U240" s="9">
        <f t="shared" ca="1" si="39"/>
        <v>2123.4230450280475</v>
      </c>
    </row>
    <row r="241" spans="2:21" ht="27.6" x14ac:dyDescent="0.3">
      <c r="B241" s="104">
        <v>235</v>
      </c>
      <c r="C241" s="104" t="str">
        <f>'14.1.ТС УЧ'!C240</f>
        <v>Котельная №1 с. Дивеево</v>
      </c>
      <c r="D241" s="104" t="str">
        <f>'14.1.ТС УЧ'!D240</f>
        <v>Т75</v>
      </c>
      <c r="E241" s="104" t="str">
        <f>'14.1.ТС УЧ'!E240</f>
        <v xml:space="preserve">ул. Космонавтов, 1Б </v>
      </c>
      <c r="F241" s="104">
        <f>IF('14.1.ТС УЧ'!G240="Подземная канальная или подвальная",2,IF('14.1.ТС УЧ'!G240="Подземная бесканальная",2,IF('14.1.ТС УЧ'!G240="Надземная",1,0)))</f>
        <v>2</v>
      </c>
      <c r="G241" s="104">
        <f t="shared" si="40"/>
        <v>0.05</v>
      </c>
      <c r="H241" s="14">
        <f ca="1">IF(C241=0,0,YEAR(TODAY())-'14.1.ТС УЧ'!F240)</f>
        <v>49</v>
      </c>
      <c r="I241" s="104">
        <f>IF(C241=0,0,'14.1.ТС УЧ'!I240/1000)</f>
        <v>6.0000000000000001E-3</v>
      </c>
      <c r="J241" s="104">
        <f t="shared" si="41"/>
        <v>1</v>
      </c>
      <c r="K241" s="14">
        <f>IF(C241=0,0,'14.1.ТС УЧ'!H240/1000)</f>
        <v>0.04</v>
      </c>
      <c r="L241" s="14">
        <f t="shared" ca="1" si="42"/>
        <v>5.7941733596116958</v>
      </c>
      <c r="M241" s="13">
        <f t="shared" ca="1" si="43"/>
        <v>101.83326398785186</v>
      </c>
      <c r="N241" s="13">
        <f t="shared" ca="1" si="44"/>
        <v>0.61099958392711118</v>
      </c>
      <c r="O241" s="12">
        <f t="shared" si="45"/>
        <v>4.0723772341167406</v>
      </c>
      <c r="P241" s="12">
        <f t="shared" si="46"/>
        <v>0.24555681915280383</v>
      </c>
      <c r="Q241" s="11">
        <f t="shared" ca="1" si="38"/>
        <v>2132.9679441671024</v>
      </c>
      <c r="R241" s="10">
        <f t="shared" ca="1" si="47"/>
        <v>0.54280801563797609</v>
      </c>
      <c r="U241" s="9">
        <f t="shared" ca="1" si="39"/>
        <v>2125.9112658236872</v>
      </c>
    </row>
    <row r="242" spans="2:21" ht="27.6" x14ac:dyDescent="0.3">
      <c r="B242" s="104">
        <v>236</v>
      </c>
      <c r="C242" s="104" t="str">
        <f>'14.1.ТС УЧ'!C241</f>
        <v>Котельная №1 с. Дивеево</v>
      </c>
      <c r="D242" s="104" t="str">
        <f>'14.1.ТС УЧ'!D241</f>
        <v>Т71</v>
      </c>
      <c r="E242" s="104" t="str">
        <f>'14.1.ТС УЧ'!E241</f>
        <v xml:space="preserve">ул. Космонавтов, 1Е </v>
      </c>
      <c r="F242" s="104">
        <f>IF('14.1.ТС УЧ'!G241="Подземная канальная или подвальная",2,IF('14.1.ТС УЧ'!G241="Подземная бесканальная",2,IF('14.1.ТС УЧ'!G241="Надземная",1,0)))</f>
        <v>2</v>
      </c>
      <c r="G242" s="104">
        <f t="shared" si="40"/>
        <v>0.05</v>
      </c>
      <c r="H242" s="14">
        <f ca="1">IF(C242=0,0,YEAR(TODAY())-'14.1.ТС УЧ'!F241)</f>
        <v>49</v>
      </c>
      <c r="I242" s="104">
        <f>IF(C242=0,0,'14.1.ТС УЧ'!I241/1000)</f>
        <v>1.7000000000000001E-2</v>
      </c>
      <c r="J242" s="104">
        <f t="shared" si="41"/>
        <v>1</v>
      </c>
      <c r="K242" s="14">
        <f>IF(C242=0,0,'14.1.ТС УЧ'!H241/1000)</f>
        <v>0.04</v>
      </c>
      <c r="L242" s="14">
        <f t="shared" ca="1" si="42"/>
        <v>5.7941733596116958</v>
      </c>
      <c r="M242" s="13">
        <f t="shared" ca="1" si="43"/>
        <v>101.83326398785186</v>
      </c>
      <c r="N242" s="13">
        <f t="shared" ca="1" si="44"/>
        <v>1.7311654877934819</v>
      </c>
      <c r="O242" s="12">
        <f t="shared" si="45"/>
        <v>4.0723772341167406</v>
      </c>
      <c r="P242" s="12">
        <f t="shared" si="46"/>
        <v>0.24555681915280383</v>
      </c>
      <c r="Q242" s="11">
        <f t="shared" ca="1" si="38"/>
        <v>2132.9679441671024</v>
      </c>
      <c r="R242" s="10">
        <f t="shared" ca="1" si="47"/>
        <v>0.17707790751550365</v>
      </c>
      <c r="U242" s="9">
        <f t="shared" ca="1" si="39"/>
        <v>2132.9612247446662</v>
      </c>
    </row>
    <row r="243" spans="2:21" x14ac:dyDescent="0.3">
      <c r="B243" s="104">
        <v>237</v>
      </c>
      <c r="C243" s="104" t="str">
        <f>'14.1.ТС УЧ'!C242</f>
        <v>Котельная №1 с. Дивеево</v>
      </c>
      <c r="D243" s="104" t="str">
        <f>'14.1.ТС УЧ'!D242</f>
        <v>Т3</v>
      </c>
      <c r="E243" s="104" t="str">
        <f>'14.1.ТС УЧ'!E242</f>
        <v xml:space="preserve">ул. Южная, 16Г </v>
      </c>
      <c r="F243" s="104">
        <f>IF('14.1.ТС УЧ'!G242="Подземная канальная или подвальная",2,IF('14.1.ТС УЧ'!G242="Подземная бесканальная",2,IF('14.1.ТС УЧ'!G242="Надземная",1,0)))</f>
        <v>2</v>
      </c>
      <c r="G243" s="104">
        <f t="shared" si="40"/>
        <v>0.05</v>
      </c>
      <c r="H243" s="14">
        <f ca="1">IF(C243=0,0,YEAR(TODAY())-'14.1.ТС УЧ'!F242)</f>
        <v>6</v>
      </c>
      <c r="I243" s="104">
        <f>IF(C243=0,0,'14.1.ТС УЧ'!I242/1000)</f>
        <v>6.0000000000000001E-3</v>
      </c>
      <c r="J243" s="104">
        <f t="shared" si="41"/>
        <v>1</v>
      </c>
      <c r="K243" s="14">
        <f>IF(C243=0,0,'14.1.ТС УЧ'!H242/1000)</f>
        <v>0.04</v>
      </c>
      <c r="L243" s="14">
        <f t="shared" ca="1" si="42"/>
        <v>1</v>
      </c>
      <c r="M243" s="13">
        <f t="shared" ca="1" si="43"/>
        <v>0.05</v>
      </c>
      <c r="N243" s="13">
        <f t="shared" ca="1" si="44"/>
        <v>3.0000000000000003E-4</v>
      </c>
      <c r="O243" s="12">
        <f t="shared" si="45"/>
        <v>4.0723772341167406</v>
      </c>
      <c r="P243" s="12">
        <f t="shared" si="46"/>
        <v>0.24555681915280383</v>
      </c>
      <c r="Q243" s="11">
        <f t="shared" ca="1" si="38"/>
        <v>2132.9679441671024</v>
      </c>
      <c r="R243" s="10">
        <f t="shared" ca="1" si="47"/>
        <v>0.99970004499550036</v>
      </c>
      <c r="U243" s="9">
        <f t="shared" ca="1" si="39"/>
        <v>2132.9624464578364</v>
      </c>
    </row>
    <row r="244" spans="2:21" x14ac:dyDescent="0.3">
      <c r="B244" s="104">
        <v>238</v>
      </c>
      <c r="C244" s="104" t="str">
        <f>'14.1.ТС УЧ'!C243</f>
        <v>Котельная №1 с. Дивеево</v>
      </c>
      <c r="D244" s="104" t="str">
        <f>'14.1.ТС УЧ'!D243</f>
        <v>ТК12</v>
      </c>
      <c r="E244" s="104" t="str">
        <f>'14.1.ТС УЧ'!E243</f>
        <v xml:space="preserve">ул. Южная, 15/4 </v>
      </c>
      <c r="F244" s="104">
        <f>IF('14.1.ТС УЧ'!G243="Подземная канальная или подвальная",2,IF('14.1.ТС УЧ'!G243="Подземная бесканальная",2,IF('14.1.ТС УЧ'!G243="Надземная",1,0)))</f>
        <v>2</v>
      </c>
      <c r="G244" s="104">
        <f t="shared" si="40"/>
        <v>0.05</v>
      </c>
      <c r="H244" s="14">
        <f ca="1">IF(C244=0,0,YEAR(TODAY())-'14.1.ТС УЧ'!F243)</f>
        <v>5</v>
      </c>
      <c r="I244" s="104">
        <f>IF(C244=0,0,'14.1.ТС УЧ'!I243/1000)</f>
        <v>2.7E-2</v>
      </c>
      <c r="J244" s="104">
        <f t="shared" si="41"/>
        <v>1</v>
      </c>
      <c r="K244" s="14">
        <f>IF(C244=0,0,'14.1.ТС УЧ'!H243/1000)</f>
        <v>0.04</v>
      </c>
      <c r="L244" s="14">
        <f t="shared" ca="1" si="42"/>
        <v>1</v>
      </c>
      <c r="M244" s="13">
        <f t="shared" ca="1" si="43"/>
        <v>0.05</v>
      </c>
      <c r="N244" s="13">
        <f t="shared" ca="1" si="44"/>
        <v>1.3500000000000001E-3</v>
      </c>
      <c r="O244" s="12">
        <f t="shared" si="45"/>
        <v>4.0723772341167406</v>
      </c>
      <c r="P244" s="12">
        <f t="shared" si="46"/>
        <v>0.24555681915280383</v>
      </c>
      <c r="Q244" s="11">
        <f t="shared" ca="1" si="38"/>
        <v>2132.9679441671024</v>
      </c>
      <c r="R244" s="10">
        <f t="shared" ca="1" si="47"/>
        <v>0.99865091084007584</v>
      </c>
      <c r="U244" s="9">
        <f t="shared" ca="1" si="39"/>
        <v>2132.9679441671024</v>
      </c>
    </row>
    <row r="245" spans="2:21" ht="41.4" x14ac:dyDescent="0.3">
      <c r="B245" s="104">
        <v>239</v>
      </c>
      <c r="C245" s="104" t="str">
        <f>'14.1.ТС УЧ'!C244</f>
        <v>Котельная «Администрация» с. Дивеево</v>
      </c>
      <c r="D245" s="104" t="str">
        <f>'14.1.ТС УЧ'!D244</f>
        <v>Котельная «Администрация» с. Дивеево</v>
      </c>
      <c r="E245" s="104" t="str">
        <f>'14.1.ТС УЧ'!E244</f>
        <v>Котельная «Администрация» с. Дивеево</v>
      </c>
      <c r="F245" s="104">
        <f>IF('14.1.ТС УЧ'!G244="Подземная канальная или подвальная",2,IF('14.1.ТС УЧ'!G244="Подземная бесканальная",2,IF('14.1.ТС УЧ'!G244="Надземная",1,0)))</f>
        <v>2</v>
      </c>
      <c r="G245" s="104">
        <f t="shared" si="40"/>
        <v>0.05</v>
      </c>
      <c r="H245" s="14">
        <f ca="1">IF(C245=0,0,YEAR(TODAY())-'14.1.ТС УЧ'!F244)</f>
        <v>5</v>
      </c>
      <c r="I245" s="104">
        <f>IF(C245=0,0,'14.1.ТС УЧ'!I244/1000)</f>
        <v>1.0000000000000001E-5</v>
      </c>
      <c r="J245" s="104">
        <f t="shared" si="41"/>
        <v>1</v>
      </c>
      <c r="K245" s="14">
        <f>IF(C245=0,0,'14.1.ТС УЧ'!H244/1000)</f>
        <v>0.125</v>
      </c>
      <c r="L245" s="14">
        <f t="shared" ca="1" si="42"/>
        <v>1</v>
      </c>
      <c r="M245" s="13">
        <f t="shared" ca="1" si="43"/>
        <v>0.05</v>
      </c>
      <c r="N245" s="13">
        <f t="shared" ca="1" si="44"/>
        <v>5.0000000000000008E-7</v>
      </c>
      <c r="O245" s="12">
        <f t="shared" si="45"/>
        <v>7.4721243791773011</v>
      </c>
      <c r="P245" s="12">
        <f t="shared" si="46"/>
        <v>0.13383074869400158</v>
      </c>
      <c r="Q245" s="11">
        <f t="shared" ca="1" si="38"/>
        <v>1.0738830684903564</v>
      </c>
      <c r="R245" s="10">
        <f t="shared" ca="1" si="47"/>
        <v>0.99999950000012505</v>
      </c>
      <c r="U245" s="9">
        <f t="shared" ca="1" si="39"/>
        <v>1.0000037360621896</v>
      </c>
    </row>
    <row r="246" spans="2:21" ht="41.4" x14ac:dyDescent="0.3">
      <c r="B246" s="104">
        <v>240</v>
      </c>
      <c r="C246" s="104" t="str">
        <f>'14.1.ТС УЧ'!C245</f>
        <v>Котельная «Администрация» с. Дивеево</v>
      </c>
      <c r="D246" s="104" t="str">
        <f>'14.1.ТС УЧ'!D245</f>
        <v>Котельная «Администрация» с. Дивеево</v>
      </c>
      <c r="E246" s="104" t="str">
        <f>'14.1.ТС УЧ'!E245</f>
        <v xml:space="preserve">ТК1 </v>
      </c>
      <c r="F246" s="104">
        <f>IF('14.1.ТС УЧ'!G245="Подземная канальная или подвальная",2,IF('14.1.ТС УЧ'!G245="Подземная бесканальная",2,IF('14.1.ТС УЧ'!G245="Надземная",1,0)))</f>
        <v>2</v>
      </c>
      <c r="G246" s="104">
        <f t="shared" si="40"/>
        <v>0.05</v>
      </c>
      <c r="H246" s="14">
        <f ca="1">IF(C246=0,0,YEAR(TODAY())-'14.1.ТС УЧ'!F245)</f>
        <v>5</v>
      </c>
      <c r="I246" s="104">
        <f>IF(C246=0,0,'14.1.ТС УЧ'!I245/1000)</f>
        <v>3.2500000000000001E-2</v>
      </c>
      <c r="J246" s="104">
        <f t="shared" si="41"/>
        <v>1</v>
      </c>
      <c r="K246" s="14">
        <f>IF(C246=0,0,'14.1.ТС УЧ'!H245/1000)</f>
        <v>0.1</v>
      </c>
      <c r="L246" s="14">
        <f t="shared" ca="1" si="42"/>
        <v>1</v>
      </c>
      <c r="M246" s="13">
        <f t="shared" ca="1" si="43"/>
        <v>0.05</v>
      </c>
      <c r="N246" s="13">
        <f t="shared" ca="1" si="44"/>
        <v>1.6250000000000001E-3</v>
      </c>
      <c r="O246" s="12">
        <f t="shared" si="45"/>
        <v>6.4003992435034274</v>
      </c>
      <c r="P246" s="12">
        <f t="shared" si="46"/>
        <v>0.15624025345216178</v>
      </c>
      <c r="Q246" s="11">
        <f t="shared" ca="1" si="38"/>
        <v>1.0738830684903564</v>
      </c>
      <c r="R246" s="10">
        <f t="shared" ca="1" si="47"/>
        <v>0.99837631959762119</v>
      </c>
      <c r="U246" s="9">
        <f t="shared" ca="1" si="39"/>
        <v>1.0104043848328828</v>
      </c>
    </row>
    <row r="247" spans="2:21" ht="27.6" x14ac:dyDescent="0.3">
      <c r="B247" s="104">
        <v>241</v>
      </c>
      <c r="C247" s="104" t="str">
        <f>'14.1.ТС УЧ'!C246</f>
        <v>Котельная «Администрация» с. Дивеево</v>
      </c>
      <c r="D247" s="104" t="str">
        <f>'14.1.ТС УЧ'!D246</f>
        <v>ТК1</v>
      </c>
      <c r="E247" s="104" t="str">
        <f>'14.1.ТС УЧ'!E246</f>
        <v xml:space="preserve">ТК2 </v>
      </c>
      <c r="F247" s="104">
        <f>IF('14.1.ТС УЧ'!G246="Подземная канальная или подвальная",2,IF('14.1.ТС УЧ'!G246="Подземная бесканальная",2,IF('14.1.ТС УЧ'!G246="Надземная",1,0)))</f>
        <v>2</v>
      </c>
      <c r="G247" s="104">
        <f t="shared" si="40"/>
        <v>0.05</v>
      </c>
      <c r="H247" s="14">
        <f ca="1">IF(C247=0,0,YEAR(TODAY())-'14.1.ТС УЧ'!F246)</f>
        <v>5</v>
      </c>
      <c r="I247" s="104">
        <f>IF(C247=0,0,'14.1.ТС УЧ'!I246/1000)</f>
        <v>9.5500000000000002E-2</v>
      </c>
      <c r="J247" s="104">
        <f t="shared" si="41"/>
        <v>1</v>
      </c>
      <c r="K247" s="14">
        <f>IF(C247=0,0,'14.1.ТС УЧ'!H246/1000)</f>
        <v>0.1</v>
      </c>
      <c r="L247" s="14">
        <f t="shared" ca="1" si="42"/>
        <v>1</v>
      </c>
      <c r="M247" s="13">
        <f t="shared" ca="1" si="43"/>
        <v>0.05</v>
      </c>
      <c r="N247" s="13">
        <f t="shared" ca="1" si="44"/>
        <v>4.7750000000000006E-3</v>
      </c>
      <c r="O247" s="12">
        <f t="shared" si="45"/>
        <v>6.4003992435034274</v>
      </c>
      <c r="P247" s="12">
        <f t="shared" si="46"/>
        <v>0.15624025345216178</v>
      </c>
      <c r="Q247" s="11">
        <f t="shared" ca="1" si="38"/>
        <v>1.0738830684903564</v>
      </c>
      <c r="R247" s="10">
        <f t="shared" ca="1" si="47"/>
        <v>0.99523638218864308</v>
      </c>
      <c r="U247" s="9">
        <f t="shared" ca="1" si="39"/>
        <v>1.0409662912206117</v>
      </c>
    </row>
    <row r="248" spans="2:21" ht="27.6" x14ac:dyDescent="0.3">
      <c r="B248" s="104">
        <v>242</v>
      </c>
      <c r="C248" s="104" t="str">
        <f>'14.1.ТС УЧ'!C247</f>
        <v>Котельная «Администрация» с. Дивеево</v>
      </c>
      <c r="D248" s="104" t="str">
        <f>'14.1.ТС УЧ'!D247</f>
        <v>ТК2</v>
      </c>
      <c r="E248" s="104" t="str">
        <f>'14.1.ТС УЧ'!E247</f>
        <v xml:space="preserve">ул. Октябрьская, 28 </v>
      </c>
      <c r="F248" s="104">
        <f>IF('14.1.ТС УЧ'!G247="Подземная канальная или подвальная",2,IF('14.1.ТС УЧ'!G247="Подземная бесканальная",2,IF('14.1.ТС УЧ'!G247="Надземная",1,0)))</f>
        <v>2</v>
      </c>
      <c r="G248" s="104">
        <f t="shared" si="40"/>
        <v>0.05</v>
      </c>
      <c r="H248" s="14">
        <f ca="1">IF(C248=0,0,YEAR(TODAY())-'14.1.ТС УЧ'!F247)</f>
        <v>5</v>
      </c>
      <c r="I248" s="104">
        <f>IF(C248=0,0,'14.1.ТС УЧ'!I247/1000)</f>
        <v>1.2E-2</v>
      </c>
      <c r="J248" s="104">
        <f t="shared" si="41"/>
        <v>1</v>
      </c>
      <c r="K248" s="14">
        <f>IF(C248=0,0,'14.1.ТС УЧ'!H247/1000)</f>
        <v>0.1</v>
      </c>
      <c r="L248" s="14">
        <f t="shared" ca="1" si="42"/>
        <v>1</v>
      </c>
      <c r="M248" s="13">
        <f t="shared" ca="1" si="43"/>
        <v>0.05</v>
      </c>
      <c r="N248" s="13">
        <f t="shared" ca="1" si="44"/>
        <v>6.0000000000000006E-4</v>
      </c>
      <c r="O248" s="12">
        <f t="shared" si="45"/>
        <v>6.4003992435034274</v>
      </c>
      <c r="P248" s="12">
        <f t="shared" si="46"/>
        <v>0.15624025345216178</v>
      </c>
      <c r="Q248" s="11">
        <f t="shared" ca="1" si="38"/>
        <v>1.0738830684903564</v>
      </c>
      <c r="R248" s="10">
        <f t="shared" ca="1" si="47"/>
        <v>0.99940017996400543</v>
      </c>
      <c r="U248" s="9">
        <f t="shared" ca="1" si="39"/>
        <v>1.0448065307667138</v>
      </c>
    </row>
    <row r="249" spans="2:21" ht="41.4" x14ac:dyDescent="0.3">
      <c r="B249" s="104">
        <v>243</v>
      </c>
      <c r="C249" s="104" t="str">
        <f>'14.1.ТС УЧ'!C248</f>
        <v>Котельная «Администрация» с. Дивеево</v>
      </c>
      <c r="D249" s="104" t="str">
        <f>'14.1.ТС УЧ'!D248</f>
        <v>Котельная «Администрация» с. Дивеево</v>
      </c>
      <c r="E249" s="104" t="str">
        <f>'14.1.ТС УЧ'!E248</f>
        <v xml:space="preserve">ТК1-ГВС </v>
      </c>
      <c r="F249" s="104">
        <f>IF('14.1.ТС УЧ'!G248="Подземная канальная или подвальная",2,IF('14.1.ТС УЧ'!G248="Подземная бесканальная",2,IF('14.1.ТС УЧ'!G248="Надземная",1,0)))</f>
        <v>2</v>
      </c>
      <c r="G249" s="104">
        <f t="shared" si="40"/>
        <v>0.05</v>
      </c>
      <c r="H249" s="14">
        <f ca="1">IF(C249=0,0,YEAR(TODAY())-'14.1.ТС УЧ'!F248)</f>
        <v>5</v>
      </c>
      <c r="I249" s="104">
        <f>IF(C249=0,0,'14.1.ТС УЧ'!I248/1000)</f>
        <v>3.2500000000000001E-2</v>
      </c>
      <c r="J249" s="104">
        <f t="shared" si="41"/>
        <v>1</v>
      </c>
      <c r="K249" s="14">
        <f>IF(C249=0,0,'14.1.ТС УЧ'!H248/1000)</f>
        <v>0.04</v>
      </c>
      <c r="L249" s="14">
        <f t="shared" ca="1" si="42"/>
        <v>1</v>
      </c>
      <c r="M249" s="13">
        <f t="shared" ca="1" si="43"/>
        <v>0.05</v>
      </c>
      <c r="N249" s="13">
        <f t="shared" ca="1" si="44"/>
        <v>1.6250000000000001E-3</v>
      </c>
      <c r="O249" s="12">
        <f t="shared" si="45"/>
        <v>4.0723772341167406</v>
      </c>
      <c r="P249" s="12">
        <f t="shared" si="46"/>
        <v>0.24555681915280383</v>
      </c>
      <c r="Q249" s="11">
        <f t="shared" ca="1" si="38"/>
        <v>1.0738830684903564</v>
      </c>
      <c r="R249" s="10">
        <f t="shared" ca="1" si="47"/>
        <v>0.99837631959762119</v>
      </c>
      <c r="U249" s="9">
        <f t="shared" ca="1" si="39"/>
        <v>1.0514241437721534</v>
      </c>
    </row>
    <row r="250" spans="2:21" ht="27.6" x14ac:dyDescent="0.3">
      <c r="B250" s="104">
        <v>244</v>
      </c>
      <c r="C250" s="104" t="str">
        <f>'14.1.ТС УЧ'!C249</f>
        <v>Котельная «Администрация» с. Дивеево</v>
      </c>
      <c r="D250" s="104" t="str">
        <f>'14.1.ТС УЧ'!D249</f>
        <v>ТК1-ГВС</v>
      </c>
      <c r="E250" s="104" t="str">
        <f>'14.1.ТС УЧ'!E249</f>
        <v xml:space="preserve">ТК2-ГВС </v>
      </c>
      <c r="F250" s="104">
        <f>IF('14.1.ТС УЧ'!G249="Подземная канальная или подвальная",2,IF('14.1.ТС УЧ'!G249="Подземная бесканальная",2,IF('14.1.ТС УЧ'!G249="Надземная",1,0)))</f>
        <v>2</v>
      </c>
      <c r="G250" s="104">
        <f t="shared" si="40"/>
        <v>0.05</v>
      </c>
      <c r="H250" s="14">
        <f ca="1">IF(C250=0,0,YEAR(TODAY())-'14.1.ТС УЧ'!F249)</f>
        <v>5</v>
      </c>
      <c r="I250" s="104">
        <f>IF(C250=0,0,'14.1.ТС УЧ'!I249/1000)</f>
        <v>9.5500000000000002E-2</v>
      </c>
      <c r="J250" s="104">
        <f t="shared" si="41"/>
        <v>1</v>
      </c>
      <c r="K250" s="14">
        <f>IF(C250=0,0,'14.1.ТС УЧ'!H249/1000)</f>
        <v>0.04</v>
      </c>
      <c r="L250" s="14">
        <f t="shared" ca="1" si="42"/>
        <v>1</v>
      </c>
      <c r="M250" s="13">
        <f t="shared" ca="1" si="43"/>
        <v>0.05</v>
      </c>
      <c r="N250" s="13">
        <f t="shared" ca="1" si="44"/>
        <v>4.7750000000000006E-3</v>
      </c>
      <c r="O250" s="12">
        <f t="shared" si="45"/>
        <v>4.0723772341167406</v>
      </c>
      <c r="P250" s="12">
        <f t="shared" si="46"/>
        <v>0.24555681915280383</v>
      </c>
      <c r="Q250" s="11">
        <f t="shared" ca="1" si="38"/>
        <v>1.0738830684903564</v>
      </c>
      <c r="R250" s="10">
        <f t="shared" ca="1" si="47"/>
        <v>0.99523638218864308</v>
      </c>
      <c r="U250" s="9">
        <f t="shared" ca="1" si="39"/>
        <v>1.0708697450650608</v>
      </c>
    </row>
    <row r="251" spans="2:21" ht="27.6" x14ac:dyDescent="0.3">
      <c r="B251" s="104">
        <v>245</v>
      </c>
      <c r="C251" s="104" t="str">
        <f>'14.1.ТС УЧ'!C250</f>
        <v>Котельная «Администрация» с. Дивеево</v>
      </c>
      <c r="D251" s="104" t="str">
        <f>'14.1.ТС УЧ'!D250</f>
        <v>ТК2-ГВС</v>
      </c>
      <c r="E251" s="104" t="str">
        <f>'14.1.ТС УЧ'!E250</f>
        <v xml:space="preserve">ул. Октябрьская, 28 </v>
      </c>
      <c r="F251" s="104">
        <f>IF('14.1.ТС УЧ'!G250="Подземная канальная или подвальная",2,IF('14.1.ТС УЧ'!G250="Подземная бесканальная",2,IF('14.1.ТС УЧ'!G250="Надземная",1,0)))</f>
        <v>2</v>
      </c>
      <c r="G251" s="104">
        <f t="shared" si="40"/>
        <v>0.05</v>
      </c>
      <c r="H251" s="14">
        <f ca="1">IF(C251=0,0,YEAR(TODAY())-'14.1.ТС УЧ'!F250)</f>
        <v>5</v>
      </c>
      <c r="I251" s="104">
        <f>IF(C251=0,0,'14.1.ТС УЧ'!I250/1000)</f>
        <v>1.2E-2</v>
      </c>
      <c r="J251" s="104">
        <f t="shared" si="41"/>
        <v>1</v>
      </c>
      <c r="K251" s="14">
        <f>IF(C251=0,0,'14.1.ТС УЧ'!H250/1000)</f>
        <v>0.04</v>
      </c>
      <c r="L251" s="14">
        <f t="shared" ca="1" si="42"/>
        <v>1</v>
      </c>
      <c r="M251" s="13">
        <f t="shared" ca="1" si="43"/>
        <v>0.05</v>
      </c>
      <c r="N251" s="13">
        <f t="shared" ca="1" si="44"/>
        <v>6.0000000000000006E-4</v>
      </c>
      <c r="O251" s="12">
        <f t="shared" si="45"/>
        <v>4.0723772341167406</v>
      </c>
      <c r="P251" s="12">
        <f t="shared" si="46"/>
        <v>0.24555681915280383</v>
      </c>
      <c r="Q251" s="11">
        <f t="shared" ca="1" si="38"/>
        <v>1.0738830684903564</v>
      </c>
      <c r="R251" s="10">
        <f t="shared" ca="1" si="47"/>
        <v>0.99940017996400543</v>
      </c>
      <c r="U251" s="9">
        <f t="shared" ca="1" si="39"/>
        <v>1.0733131714055308</v>
      </c>
    </row>
    <row r="252" spans="2:21" ht="41.4" x14ac:dyDescent="0.3">
      <c r="B252" s="104">
        <v>246</v>
      </c>
      <c r="C252" s="104" t="str">
        <f>'14.1.ТС УЧ'!C251</f>
        <v>Котельная «Администрация» с. Дивеево</v>
      </c>
      <c r="D252" s="104" t="str">
        <f>'14.1.ТС УЧ'!D251</f>
        <v>Котельная «Администрация» с. Дивеево</v>
      </c>
      <c r="E252" s="104" t="str">
        <f>'14.1.ТС УЧ'!E251</f>
        <v>ул. Октябрьская, 28г</v>
      </c>
      <c r="F252" s="104">
        <f>IF('14.1.ТС УЧ'!G251="Подземная канальная или подвальная",2,IF('14.1.ТС УЧ'!G251="Подземная бесканальная",2,IF('14.1.ТС УЧ'!G251="Надземная",1,0)))</f>
        <v>2</v>
      </c>
      <c r="G252" s="104">
        <f t="shared" si="40"/>
        <v>0.05</v>
      </c>
      <c r="H252" s="14">
        <f ca="1">IF(C252=0,0,YEAR(TODAY())-'14.1.ТС УЧ'!F251)</f>
        <v>5</v>
      </c>
      <c r="I252" s="104">
        <f>IF(C252=0,0,'14.1.ТС УЧ'!I251/1000)</f>
        <v>3.0000000000000001E-3</v>
      </c>
      <c r="J252" s="104">
        <f t="shared" si="41"/>
        <v>1</v>
      </c>
      <c r="K252" s="14">
        <f>IF(C252=0,0,'14.1.ТС УЧ'!H251/1000)</f>
        <v>3.2000000000000001E-2</v>
      </c>
      <c r="L252" s="14">
        <f t="shared" ca="1" si="42"/>
        <v>1</v>
      </c>
      <c r="M252" s="13">
        <f t="shared" ca="1" si="43"/>
        <v>0.05</v>
      </c>
      <c r="N252" s="13">
        <f t="shared" ca="1" si="44"/>
        <v>1.5000000000000001E-4</v>
      </c>
      <c r="O252" s="12">
        <f t="shared" si="45"/>
        <v>3.7993138988372586</v>
      </c>
      <c r="P252" s="12">
        <f t="shared" si="46"/>
        <v>0.26320541724810886</v>
      </c>
      <c r="Q252" s="11">
        <f t="shared" ca="1" si="38"/>
        <v>1.0738830684903564</v>
      </c>
      <c r="R252" s="10">
        <f t="shared" ca="1" si="47"/>
        <v>0.99985001124943751</v>
      </c>
      <c r="U252" s="9">
        <f t="shared" ca="1" si="39"/>
        <v>1.0738830684903564</v>
      </c>
    </row>
    <row r="253" spans="2:21" ht="82.8" x14ac:dyDescent="0.3">
      <c r="B253" s="104">
        <v>247</v>
      </c>
      <c r="C253" s="104" t="str">
        <f>'14.1.ТС УЧ'!C252</f>
        <v xml:space="preserve">Блочная котельная для Центра культурного развития и автостанции с. Дивеево </v>
      </c>
      <c r="D253" s="104" t="str">
        <f>'14.1.ТС УЧ'!D252</f>
        <v xml:space="preserve">Блочная котельная для Центра культурного развития и автостанции с. Дивеево </v>
      </c>
      <c r="E253" s="104" t="str">
        <f>'14.1.ТС УЧ'!E252</f>
        <v xml:space="preserve">Блочная котельная для Центра культурного развития и автостанции с. Дивеево </v>
      </c>
      <c r="F253" s="104">
        <f>IF('14.1.ТС УЧ'!G252="Подземная канальная или подвальная",2,IF('14.1.ТС УЧ'!G252="Подземная бесканальная",2,IF('14.1.ТС УЧ'!G252="Надземная",1,0)))</f>
        <v>2</v>
      </c>
      <c r="G253" s="104">
        <f t="shared" si="40"/>
        <v>0.05</v>
      </c>
      <c r="H253" s="14">
        <f ca="1">IF(C253=0,0,YEAR(TODAY())-'14.1.ТС УЧ'!F252)</f>
        <v>1</v>
      </c>
      <c r="I253" s="104">
        <f>IF(C253=0,0,'14.1.ТС УЧ'!I252/1000)</f>
        <v>1.0000000000000001E-5</v>
      </c>
      <c r="J253" s="104">
        <f t="shared" si="41"/>
        <v>1</v>
      </c>
      <c r="K253" s="14">
        <f>IF(C253=0,0,'14.1.ТС УЧ'!H252/1000)</f>
        <v>0.125</v>
      </c>
      <c r="L253" s="14">
        <f t="shared" ca="1" si="42"/>
        <v>0.8</v>
      </c>
      <c r="M253" s="13">
        <f t="shared" ca="1" si="43"/>
        <v>7.9244659623055658E-2</v>
      </c>
      <c r="N253" s="13">
        <f t="shared" ca="1" si="44"/>
        <v>7.9244659623055662E-7</v>
      </c>
      <c r="O253" s="12">
        <f t="shared" si="45"/>
        <v>7.4721243791773011</v>
      </c>
      <c r="P253" s="12">
        <f t="shared" si="46"/>
        <v>0.13383074869400158</v>
      </c>
      <c r="Q253" s="11">
        <f t="shared" ca="1" si="38"/>
        <v>1.2040976254051969</v>
      </c>
      <c r="R253" s="10">
        <f t="shared" ca="1" si="47"/>
        <v>0.99999920755371774</v>
      </c>
      <c r="U253" s="9">
        <f t="shared" ca="1" si="39"/>
        <v>1.0000059212595309</v>
      </c>
    </row>
    <row r="254" spans="2:21" ht="41.4" x14ac:dyDescent="0.3">
      <c r="B254" s="104">
        <v>248</v>
      </c>
      <c r="C254" s="104" t="str">
        <f>'14.1.ТС УЧ'!C253</f>
        <v xml:space="preserve">Блочная котельная для Центра культурного развития и автостанции с. Дивеево </v>
      </c>
      <c r="D254" s="104" t="str">
        <f>'14.1.ТС УЧ'!D253</f>
        <v>Блочная котельная</v>
      </c>
      <c r="E254" s="104" t="str">
        <f>'14.1.ТС УЧ'!E253</f>
        <v xml:space="preserve">ТК1 </v>
      </c>
      <c r="F254" s="104">
        <f>IF('14.1.ТС УЧ'!G253="Подземная канальная или подвальная",2,IF('14.1.ТС УЧ'!G253="Подземная бесканальная",2,IF('14.1.ТС УЧ'!G253="Надземная",1,0)))</f>
        <v>2</v>
      </c>
      <c r="G254" s="104">
        <f t="shared" si="40"/>
        <v>0.05</v>
      </c>
      <c r="H254" s="14">
        <f ca="1">IF(C254=0,0,YEAR(TODAY())-'14.1.ТС УЧ'!F253)</f>
        <v>1</v>
      </c>
      <c r="I254" s="104">
        <f>IF(C254=0,0,'14.1.ТС УЧ'!I253/1000)</f>
        <v>3.6999999999999998E-2</v>
      </c>
      <c r="J254" s="104">
        <f t="shared" si="41"/>
        <v>1</v>
      </c>
      <c r="K254" s="14">
        <f>IF(C254=0,0,'14.1.ТС УЧ'!H253/1000)</f>
        <v>0.125</v>
      </c>
      <c r="L254" s="14">
        <f t="shared" ca="1" si="42"/>
        <v>0.8</v>
      </c>
      <c r="M254" s="13">
        <f t="shared" ca="1" si="43"/>
        <v>7.9244659623055658E-2</v>
      </c>
      <c r="N254" s="13">
        <f t="shared" ca="1" si="44"/>
        <v>2.9320524060530593E-3</v>
      </c>
      <c r="O254" s="12">
        <f t="shared" si="45"/>
        <v>7.4721243791773011</v>
      </c>
      <c r="P254" s="12">
        <f t="shared" si="46"/>
        <v>0.13383074869400158</v>
      </c>
      <c r="Q254" s="11">
        <f t="shared" ca="1" si="38"/>
        <v>1.2040976254051969</v>
      </c>
      <c r="R254" s="10">
        <f t="shared" ca="1" si="47"/>
        <v>0.99707224186157162</v>
      </c>
      <c r="U254" s="9">
        <f t="shared" ca="1" si="39"/>
        <v>1.0219145815238255</v>
      </c>
    </row>
    <row r="255" spans="2:21" ht="41.4" x14ac:dyDescent="0.3">
      <c r="B255" s="104">
        <v>249</v>
      </c>
      <c r="C255" s="104" t="str">
        <f>'14.1.ТС УЧ'!C254</f>
        <v xml:space="preserve">Блочная котельная для Центра культурного развития и автостанции с. Дивеево </v>
      </c>
      <c r="D255" s="104" t="str">
        <f>'14.1.ТС УЧ'!D254</f>
        <v>ТК1</v>
      </c>
      <c r="E255" s="104" t="str">
        <f>'14.1.ТС УЧ'!E254</f>
        <v xml:space="preserve">ШКр1-ТК1 </v>
      </c>
      <c r="F255" s="104">
        <f>IF('14.1.ТС УЧ'!G254="Подземная канальная или подвальная",2,IF('14.1.ТС УЧ'!G254="Подземная бесканальная",2,IF('14.1.ТС УЧ'!G254="Надземная",1,0)))</f>
        <v>2</v>
      </c>
      <c r="G255" s="104">
        <f t="shared" si="40"/>
        <v>0.05</v>
      </c>
      <c r="H255" s="14">
        <f ca="1">IF(C255=0,0,YEAR(TODAY())-'14.1.ТС УЧ'!F254)</f>
        <v>1</v>
      </c>
      <c r="I255" s="104">
        <f>IF(C255=0,0,'14.1.ТС УЧ'!I254/1000)</f>
        <v>1.0000000000000001E-5</v>
      </c>
      <c r="J255" s="104">
        <f t="shared" si="41"/>
        <v>1</v>
      </c>
      <c r="K255" s="14">
        <f>IF(C255=0,0,'14.1.ТС УЧ'!H254/1000)</f>
        <v>0.1</v>
      </c>
      <c r="L255" s="14">
        <f t="shared" ca="1" si="42"/>
        <v>0.8</v>
      </c>
      <c r="M255" s="13">
        <f t="shared" ca="1" si="43"/>
        <v>7.9244659623055658E-2</v>
      </c>
      <c r="N255" s="13">
        <f t="shared" ca="1" si="44"/>
        <v>7.9244659623055662E-7</v>
      </c>
      <c r="O255" s="12">
        <f t="shared" si="45"/>
        <v>6.4003992435034274</v>
      </c>
      <c r="P255" s="12">
        <f t="shared" si="46"/>
        <v>0.15624025345216178</v>
      </c>
      <c r="Q255" s="11">
        <f t="shared" ca="1" si="38"/>
        <v>1.2040976254051969</v>
      </c>
      <c r="R255" s="10">
        <f t="shared" ca="1" si="47"/>
        <v>0.99999920755371774</v>
      </c>
      <c r="U255" s="9">
        <f t="shared" ca="1" si="39"/>
        <v>1.0219196534984205</v>
      </c>
    </row>
    <row r="256" spans="2:21" ht="41.4" x14ac:dyDescent="0.3">
      <c r="B256" s="104">
        <v>250</v>
      </c>
      <c r="C256" s="104" t="str">
        <f>'14.1.ТС УЧ'!C255</f>
        <v xml:space="preserve">Блочная котельная для Центра культурного развития и автостанции с. Дивеево </v>
      </c>
      <c r="D256" s="104" t="str">
        <f>'14.1.ТС УЧ'!D255</f>
        <v>ШКр1-ТК1</v>
      </c>
      <c r="E256" s="104" t="str">
        <f>'14.1.ТС УЧ'!E255</f>
        <v xml:space="preserve">ул. Пролетарская, 2 </v>
      </c>
      <c r="F256" s="104">
        <f>IF('14.1.ТС УЧ'!G255="Подземная канальная или подвальная",2,IF('14.1.ТС УЧ'!G255="Подземная бесканальная",2,IF('14.1.ТС УЧ'!G255="Надземная",1,0)))</f>
        <v>2</v>
      </c>
      <c r="G256" s="104">
        <f t="shared" si="40"/>
        <v>0.05</v>
      </c>
      <c r="H256" s="14">
        <f ca="1">IF(C256=0,0,YEAR(TODAY())-'14.1.ТС УЧ'!F255)</f>
        <v>1</v>
      </c>
      <c r="I256" s="104">
        <f>IF(C256=0,0,'14.1.ТС УЧ'!I255/1000)</f>
        <v>7.6999999999999999E-2</v>
      </c>
      <c r="J256" s="104">
        <f t="shared" si="41"/>
        <v>1</v>
      </c>
      <c r="K256" s="14">
        <f>IF(C256=0,0,'14.1.ТС УЧ'!H255/1000)</f>
        <v>0.1</v>
      </c>
      <c r="L256" s="14">
        <f t="shared" ca="1" si="42"/>
        <v>0.8</v>
      </c>
      <c r="M256" s="13">
        <f t="shared" ca="1" si="43"/>
        <v>7.9244659623055658E-2</v>
      </c>
      <c r="N256" s="13">
        <f t="shared" ca="1" si="44"/>
        <v>6.1018387909752853E-3</v>
      </c>
      <c r="O256" s="12">
        <f t="shared" si="45"/>
        <v>6.4003992435034274</v>
      </c>
      <c r="P256" s="12">
        <f t="shared" si="46"/>
        <v>0.15624025345216178</v>
      </c>
      <c r="Q256" s="11">
        <f t="shared" ca="1" si="38"/>
        <v>1.2040976254051969</v>
      </c>
      <c r="R256" s="10">
        <f t="shared" ca="1" si="47"/>
        <v>0.99391673962064275</v>
      </c>
      <c r="U256" s="9">
        <f t="shared" ca="1" si="39"/>
        <v>1.0609738578801586</v>
      </c>
    </row>
    <row r="257" spans="2:21" ht="41.4" x14ac:dyDescent="0.3">
      <c r="B257" s="104">
        <v>251</v>
      </c>
      <c r="C257" s="104" t="str">
        <f>'14.1.ТС УЧ'!C256</f>
        <v xml:space="preserve">Блочная котельная для Центра культурного развития и автостанции с. Дивеево </v>
      </c>
      <c r="D257" s="104" t="str">
        <f>'14.1.ТС УЧ'!D256</f>
        <v>ТК1</v>
      </c>
      <c r="E257" s="104" t="str">
        <f>'14.1.ТС УЧ'!E256</f>
        <v xml:space="preserve">ШКр2-ТК1 </v>
      </c>
      <c r="F257" s="104">
        <f>IF('14.1.ТС УЧ'!G256="Подземная канальная или подвальная",2,IF('14.1.ТС УЧ'!G256="Подземная бесканальная",2,IF('14.1.ТС УЧ'!G256="Надземная",1,0)))</f>
        <v>2</v>
      </c>
      <c r="G257" s="104">
        <f t="shared" si="40"/>
        <v>0.05</v>
      </c>
      <c r="H257" s="14">
        <f ca="1">IF(C257=0,0,YEAR(TODAY())-'14.1.ТС УЧ'!F256)</f>
        <v>1</v>
      </c>
      <c r="I257" s="104">
        <f>IF(C257=0,0,'14.1.ТС УЧ'!I256/1000)</f>
        <v>1.0000000000000001E-5</v>
      </c>
      <c r="J257" s="104">
        <f t="shared" si="41"/>
        <v>1</v>
      </c>
      <c r="K257" s="14">
        <f>IF(C257=0,0,'14.1.ТС УЧ'!H256/1000)</f>
        <v>6.9000000000000006E-2</v>
      </c>
      <c r="L257" s="14">
        <f t="shared" ca="1" si="42"/>
        <v>0.8</v>
      </c>
      <c r="M257" s="13">
        <f t="shared" ca="1" si="43"/>
        <v>7.9244659623055658E-2</v>
      </c>
      <c r="N257" s="13">
        <f t="shared" ca="1" si="44"/>
        <v>7.9244659623055662E-7</v>
      </c>
      <c r="O257" s="12">
        <f t="shared" si="45"/>
        <v>5.1461143813219747</v>
      </c>
      <c r="P257" s="12">
        <f t="shared" si="46"/>
        <v>0.1943213706305362</v>
      </c>
      <c r="Q257" s="11">
        <f t="shared" ca="1" si="38"/>
        <v>1.2040976254051969</v>
      </c>
      <c r="R257" s="10">
        <f t="shared" ca="1" si="47"/>
        <v>0.99999920755371774</v>
      </c>
      <c r="U257" s="9">
        <f t="shared" ca="1" si="39"/>
        <v>1.0609779359009839</v>
      </c>
    </row>
    <row r="258" spans="2:21" ht="41.4" x14ac:dyDescent="0.3">
      <c r="B258" s="104">
        <v>252</v>
      </c>
      <c r="C258" s="104" t="str">
        <f>'14.1.ТС УЧ'!C257</f>
        <v xml:space="preserve">Блочная котельная для Центра культурного развития и автостанции с. Дивеево </v>
      </c>
      <c r="D258" s="104" t="str">
        <f>'14.1.ТС УЧ'!D257</f>
        <v>ШКр2-ТК1</v>
      </c>
      <c r="E258" s="104" t="str">
        <f>'14.1.ТС УЧ'!E257</f>
        <v xml:space="preserve">ТК2 </v>
      </c>
      <c r="F258" s="104">
        <f>IF('14.1.ТС УЧ'!G257="Подземная канальная или подвальная",2,IF('14.1.ТС УЧ'!G257="Подземная бесканальная",2,IF('14.1.ТС УЧ'!G257="Надземная",1,0)))</f>
        <v>2</v>
      </c>
      <c r="G258" s="104">
        <f t="shared" si="40"/>
        <v>0.05</v>
      </c>
      <c r="H258" s="14">
        <f ca="1">IF(C258=0,0,YEAR(TODAY())-'14.1.ТС УЧ'!F257)</f>
        <v>1</v>
      </c>
      <c r="I258" s="104">
        <f>IF(C258=0,0,'14.1.ТС УЧ'!I257/1000)</f>
        <v>0.128</v>
      </c>
      <c r="J258" s="104">
        <f t="shared" si="41"/>
        <v>1</v>
      </c>
      <c r="K258" s="14">
        <f>IF(C258=0,0,'14.1.ТС УЧ'!H257/1000)</f>
        <v>6.9000000000000006E-2</v>
      </c>
      <c r="L258" s="14">
        <f t="shared" ca="1" si="42"/>
        <v>0.8</v>
      </c>
      <c r="M258" s="13">
        <f t="shared" ca="1" si="43"/>
        <v>7.9244659623055658E-2</v>
      </c>
      <c r="N258" s="13">
        <f t="shared" ca="1" si="44"/>
        <v>1.0143316431751124E-2</v>
      </c>
      <c r="O258" s="12">
        <f t="shared" si="45"/>
        <v>5.1461143813219747</v>
      </c>
      <c r="P258" s="12">
        <f t="shared" si="46"/>
        <v>0.1943213706305362</v>
      </c>
      <c r="Q258" s="11">
        <f t="shared" ca="1" si="38"/>
        <v>1.2040976254051969</v>
      </c>
      <c r="R258" s="10">
        <f t="shared" ca="1" si="47"/>
        <v>0.98990795350686722</v>
      </c>
      <c r="U258" s="9">
        <f t="shared" ca="1" si="39"/>
        <v>1.1131766024647178</v>
      </c>
    </row>
    <row r="259" spans="2:21" ht="41.4" x14ac:dyDescent="0.3">
      <c r="B259" s="104">
        <v>253</v>
      </c>
      <c r="C259" s="104" t="str">
        <f>'14.1.ТС УЧ'!C258</f>
        <v xml:space="preserve">Блочная котельная для Центра культурного развития и автостанции с. Дивеево </v>
      </c>
      <c r="D259" s="104" t="str">
        <f>'14.1.ТС УЧ'!D258</f>
        <v>ТК2</v>
      </c>
      <c r="E259" s="104" t="str">
        <f>'14.1.ТС УЧ'!E258</f>
        <v xml:space="preserve">ул. Пролетарская, 4 </v>
      </c>
      <c r="F259" s="104">
        <f>IF('14.1.ТС УЧ'!G258="Подземная канальная или подвальная",2,IF('14.1.ТС УЧ'!G258="Подземная бесканальная",2,IF('14.1.ТС УЧ'!G258="Надземная",1,0)))</f>
        <v>2</v>
      </c>
      <c r="G259" s="104">
        <f t="shared" si="40"/>
        <v>0.05</v>
      </c>
      <c r="H259" s="14">
        <f ca="1">IF(C259=0,0,YEAR(TODAY())-'14.1.ТС УЧ'!F258)</f>
        <v>1</v>
      </c>
      <c r="I259" s="104">
        <f>IF(C259=0,0,'14.1.ТС УЧ'!I258/1000)</f>
        <v>8.0000000000000002E-3</v>
      </c>
      <c r="J259" s="104">
        <f t="shared" si="41"/>
        <v>1</v>
      </c>
      <c r="K259" s="14">
        <f>IF(C259=0,0,'14.1.ТС УЧ'!H258/1000)</f>
        <v>6.9000000000000006E-2</v>
      </c>
      <c r="L259" s="14">
        <f t="shared" ca="1" si="42"/>
        <v>0.8</v>
      </c>
      <c r="M259" s="13">
        <f t="shared" ca="1" si="43"/>
        <v>7.9244659623055658E-2</v>
      </c>
      <c r="N259" s="13">
        <f t="shared" ca="1" si="44"/>
        <v>6.3395727698444524E-4</v>
      </c>
      <c r="O259" s="12">
        <f t="shared" si="45"/>
        <v>5.1461143813219747</v>
      </c>
      <c r="P259" s="12">
        <f t="shared" si="46"/>
        <v>0.1943213706305362</v>
      </c>
      <c r="Q259" s="11">
        <f t="shared" ca="1" si="38"/>
        <v>1.2040976254051969</v>
      </c>
      <c r="R259" s="10">
        <f t="shared" ca="1" si="47"/>
        <v>0.99936624363147208</v>
      </c>
      <c r="U259" s="9">
        <f t="shared" ca="1" si="39"/>
        <v>1.1164390191249511</v>
      </c>
    </row>
    <row r="260" spans="2:21" ht="41.4" x14ac:dyDescent="0.3">
      <c r="B260" s="104">
        <v>254</v>
      </c>
      <c r="C260" s="104" t="str">
        <f>'14.1.ТС УЧ'!C259</f>
        <v xml:space="preserve">Блочная котельная для Центра культурного развития и автостанции с. Дивеево </v>
      </c>
      <c r="D260" s="104" t="str">
        <f>'14.1.ТС УЧ'!D259</f>
        <v>ТК2</v>
      </c>
      <c r="E260" s="104" t="str">
        <f>'14.1.ТС УЧ'!E259</f>
        <v xml:space="preserve">ШКр3-ТК2 </v>
      </c>
      <c r="F260" s="104">
        <f>IF('14.1.ТС УЧ'!G259="Подземная канальная или подвальная",2,IF('14.1.ТС УЧ'!G259="Подземная бесканальная",2,IF('14.1.ТС УЧ'!G259="Надземная",1,0)))</f>
        <v>2</v>
      </c>
      <c r="G260" s="104">
        <f t="shared" si="40"/>
        <v>0.05</v>
      </c>
      <c r="H260" s="14">
        <f ca="1">IF(C260=0,0,YEAR(TODAY())-'14.1.ТС УЧ'!F259)</f>
        <v>1</v>
      </c>
      <c r="I260" s="104">
        <f>IF(C260=0,0,'14.1.ТС УЧ'!I259/1000)</f>
        <v>1.0000000000000001E-5</v>
      </c>
      <c r="J260" s="104">
        <f t="shared" si="41"/>
        <v>1</v>
      </c>
      <c r="K260" s="14">
        <f>IF(C260=0,0,'14.1.ТС УЧ'!H259/1000)</f>
        <v>5.0999999999999997E-2</v>
      </c>
      <c r="L260" s="14">
        <f t="shared" ca="1" si="42"/>
        <v>0.8</v>
      </c>
      <c r="M260" s="13">
        <f t="shared" ca="1" si="43"/>
        <v>7.9244659623055658E-2</v>
      </c>
      <c r="N260" s="13">
        <f t="shared" ca="1" si="44"/>
        <v>7.9244659623055662E-7</v>
      </c>
      <c r="O260" s="12">
        <f t="shared" si="45"/>
        <v>4.4658198822924025</v>
      </c>
      <c r="P260" s="12">
        <f t="shared" si="46"/>
        <v>0.2239230480309202</v>
      </c>
      <c r="Q260" s="11">
        <f t="shared" ca="1" si="38"/>
        <v>1.2040976254051969</v>
      </c>
      <c r="R260" s="10">
        <f t="shared" ca="1" si="47"/>
        <v>0.99999920755371774</v>
      </c>
      <c r="U260" s="9">
        <f t="shared" ca="1" si="39"/>
        <v>1.1164425580487163</v>
      </c>
    </row>
    <row r="261" spans="2:21" ht="41.4" x14ac:dyDescent="0.3">
      <c r="B261" s="104">
        <v>255</v>
      </c>
      <c r="C261" s="104" t="str">
        <f>'14.1.ТС УЧ'!C260</f>
        <v xml:space="preserve">Блочная котельная для Центра культурного развития и автостанции с. Дивеево </v>
      </c>
      <c r="D261" s="104" t="str">
        <f>'14.1.ТС УЧ'!D260</f>
        <v>ШКр3-ТК2</v>
      </c>
      <c r="E261" s="104" t="str">
        <f>'14.1.ТС УЧ'!E260</f>
        <v xml:space="preserve">ул. Пролетарская, 6 </v>
      </c>
      <c r="F261" s="104">
        <f>IF('14.1.ТС УЧ'!G260="Подземная канальная или подвальная",2,IF('14.1.ТС УЧ'!G260="Подземная бесканальная",2,IF('14.1.ТС УЧ'!G260="Надземная",1,0)))</f>
        <v>2</v>
      </c>
      <c r="G261" s="104">
        <f t="shared" si="40"/>
        <v>0.05</v>
      </c>
      <c r="H261" s="14">
        <f ca="1">IF(C261=0,0,YEAR(TODAY())-'14.1.ТС УЧ'!F260)</f>
        <v>1</v>
      </c>
      <c r="I261" s="104">
        <f>IF(C261=0,0,'14.1.ТС УЧ'!I260/1000)</f>
        <v>3.5000000000000003E-2</v>
      </c>
      <c r="J261" s="104">
        <f t="shared" si="41"/>
        <v>1</v>
      </c>
      <c r="K261" s="14">
        <f>IF(C261=0,0,'14.1.ТС УЧ'!H260/1000)</f>
        <v>5.0999999999999997E-2</v>
      </c>
      <c r="L261" s="14">
        <f t="shared" ca="1" si="42"/>
        <v>0.8</v>
      </c>
      <c r="M261" s="13">
        <f t="shared" ca="1" si="43"/>
        <v>7.9244659623055658E-2</v>
      </c>
      <c r="N261" s="13">
        <f t="shared" ca="1" si="44"/>
        <v>2.7735630868069481E-3</v>
      </c>
      <c r="O261" s="12">
        <f t="shared" si="45"/>
        <v>4.4658198822924025</v>
      </c>
      <c r="P261" s="12">
        <f t="shared" si="46"/>
        <v>0.2239230480309202</v>
      </c>
      <c r="Q261" s="11">
        <f t="shared" ca="1" si="38"/>
        <v>1.2040976254051969</v>
      </c>
      <c r="R261" s="10">
        <f t="shared" ca="1" si="47"/>
        <v>0.99723027968574629</v>
      </c>
      <c r="U261" s="9">
        <f t="shared" ca="1" si="39"/>
        <v>1.1288287912265711</v>
      </c>
    </row>
    <row r="262" spans="2:21" ht="41.4" x14ac:dyDescent="0.3">
      <c r="B262" s="104">
        <v>256</v>
      </c>
      <c r="C262" s="104" t="str">
        <f>'14.1.ТС УЧ'!C261</f>
        <v xml:space="preserve">Блочная котельная для Центра культурного развития и автостанции с. Дивеево </v>
      </c>
      <c r="D262" s="104" t="str">
        <f>'14.1.ТС УЧ'!D261</f>
        <v>Блочная котельная</v>
      </c>
      <c r="E262" s="104" t="str">
        <f>'14.1.ТС УЧ'!E261</f>
        <v xml:space="preserve">ТК1-ГВС </v>
      </c>
      <c r="F262" s="104">
        <f>IF('14.1.ТС УЧ'!G261="Подземная канальная или подвальная",2,IF('14.1.ТС УЧ'!G261="Подземная бесканальная",2,IF('14.1.ТС УЧ'!G261="Надземная",1,0)))</f>
        <v>2</v>
      </c>
      <c r="G262" s="104">
        <f t="shared" si="40"/>
        <v>0.05</v>
      </c>
      <c r="H262" s="14">
        <f ca="1">IF(C262=0,0,YEAR(TODAY())-'14.1.ТС УЧ'!F261)</f>
        <v>1</v>
      </c>
      <c r="I262" s="104">
        <f>IF(C262=0,0,'14.1.ТС УЧ'!I261/1000)</f>
        <v>3.6999999999999998E-2</v>
      </c>
      <c r="J262" s="104">
        <f t="shared" si="41"/>
        <v>1</v>
      </c>
      <c r="K262" s="14">
        <f>IF(C262=0,0,'14.1.ТС УЧ'!H261/1000)</f>
        <v>3.2000000000000001E-2</v>
      </c>
      <c r="L262" s="14">
        <f t="shared" ca="1" si="42"/>
        <v>0.8</v>
      </c>
      <c r="M262" s="13">
        <f t="shared" ca="1" si="43"/>
        <v>7.9244659623055658E-2</v>
      </c>
      <c r="N262" s="13">
        <f t="shared" ca="1" si="44"/>
        <v>2.9320524060530593E-3</v>
      </c>
      <c r="O262" s="12">
        <f t="shared" si="45"/>
        <v>3.7993138988372586</v>
      </c>
      <c r="P262" s="12">
        <f t="shared" si="46"/>
        <v>0.26320541724810886</v>
      </c>
      <c r="Q262" s="11">
        <f t="shared" ca="1" si="38"/>
        <v>1.2040976254051969</v>
      </c>
      <c r="R262" s="10">
        <f t="shared" ca="1" si="47"/>
        <v>0.99707224186157162</v>
      </c>
      <c r="U262" s="9">
        <f t="shared" ca="1" si="39"/>
        <v>1.1399685786850078</v>
      </c>
    </row>
    <row r="263" spans="2:21" ht="41.4" x14ac:dyDescent="0.3">
      <c r="B263" s="104">
        <v>257</v>
      </c>
      <c r="C263" s="104" t="str">
        <f>'14.1.ТС УЧ'!C262</f>
        <v xml:space="preserve">Блочная котельная для Центра культурного развития и автостанции с. Дивеево </v>
      </c>
      <c r="D263" s="104" t="str">
        <f>'14.1.ТС УЧ'!D262</f>
        <v>ТК1-ГВС</v>
      </c>
      <c r="E263" s="104" t="str">
        <f>'14.1.ТС УЧ'!E262</f>
        <v xml:space="preserve">ул. Пролетарская, 2 </v>
      </c>
      <c r="F263" s="104">
        <f>IF('14.1.ТС УЧ'!G262="Подземная канальная или подвальная",2,IF('14.1.ТС УЧ'!G262="Подземная бесканальная",2,IF('14.1.ТС УЧ'!G262="Надземная",1,0)))</f>
        <v>2</v>
      </c>
      <c r="G263" s="104">
        <f t="shared" si="40"/>
        <v>0.05</v>
      </c>
      <c r="H263" s="14">
        <f ca="1">IF(C263=0,0,YEAR(TODAY())-'14.1.ТС УЧ'!F262)</f>
        <v>1</v>
      </c>
      <c r="I263" s="104">
        <f>IF(C263=0,0,'14.1.ТС УЧ'!I262/1000)</f>
        <v>7.6999999999999999E-2</v>
      </c>
      <c r="J263" s="104">
        <f t="shared" si="41"/>
        <v>1</v>
      </c>
      <c r="K263" s="14">
        <f>IF(C263=0,0,'14.1.ТС УЧ'!H262/1000)</f>
        <v>3.2000000000000001E-2</v>
      </c>
      <c r="L263" s="14">
        <f t="shared" ca="1" si="42"/>
        <v>0.8</v>
      </c>
      <c r="M263" s="13">
        <f t="shared" ca="1" si="43"/>
        <v>7.9244659623055658E-2</v>
      </c>
      <c r="N263" s="13">
        <f t="shared" ca="1" si="44"/>
        <v>6.1018387909752853E-3</v>
      </c>
      <c r="O263" s="12">
        <f t="shared" si="45"/>
        <v>3.7993138988372586</v>
      </c>
      <c r="P263" s="12">
        <f t="shared" si="46"/>
        <v>0.26320541724810886</v>
      </c>
      <c r="Q263" s="11">
        <f t="shared" ca="1" si="38"/>
        <v>1.2040976254051969</v>
      </c>
      <c r="R263" s="10">
        <f t="shared" ca="1" si="47"/>
        <v>0.99391673962064275</v>
      </c>
      <c r="U263" s="9">
        <f t="shared" ca="1" si="39"/>
        <v>1.1631513796120245</v>
      </c>
    </row>
    <row r="264" spans="2:21" ht="41.4" x14ac:dyDescent="0.3">
      <c r="B264" s="104">
        <v>258</v>
      </c>
      <c r="C264" s="104" t="str">
        <f>'14.1.ТС УЧ'!C263</f>
        <v xml:space="preserve">Блочная котельная для Центра культурного развития и автостанции с. Дивеево </v>
      </c>
      <c r="D264" s="104" t="str">
        <f>'14.1.ТС УЧ'!D263</f>
        <v>ТК1-ГВС</v>
      </c>
      <c r="E264" s="104" t="str">
        <f>'14.1.ТС УЧ'!E263</f>
        <v xml:space="preserve">ТК2-ГВС </v>
      </c>
      <c r="F264" s="104">
        <f>IF('14.1.ТС УЧ'!G263="Подземная канальная или подвальная",2,IF('14.1.ТС УЧ'!G263="Подземная бесканальная",2,IF('14.1.ТС УЧ'!G263="Надземная",1,0)))</f>
        <v>2</v>
      </c>
      <c r="G264" s="104">
        <f t="shared" si="40"/>
        <v>0.05</v>
      </c>
      <c r="H264" s="14">
        <f ca="1">IF(C264=0,0,YEAR(TODAY())-'14.1.ТС УЧ'!F263)</f>
        <v>1</v>
      </c>
      <c r="I264" s="104">
        <f>IF(C264=0,0,'14.1.ТС УЧ'!I263/1000)</f>
        <v>0.128</v>
      </c>
      <c r="J264" s="104">
        <f t="shared" si="41"/>
        <v>1</v>
      </c>
      <c r="K264" s="14">
        <f>IF(C264=0,0,'14.1.ТС УЧ'!H263/1000)</f>
        <v>3.2000000000000001E-2</v>
      </c>
      <c r="L264" s="14">
        <f t="shared" ca="1" si="42"/>
        <v>0.8</v>
      </c>
      <c r="M264" s="13">
        <f t="shared" ca="1" si="43"/>
        <v>7.9244659623055658E-2</v>
      </c>
      <c r="N264" s="13">
        <f t="shared" ca="1" si="44"/>
        <v>1.0143316431751124E-2</v>
      </c>
      <c r="O264" s="12">
        <f t="shared" si="45"/>
        <v>3.7993138988372586</v>
      </c>
      <c r="P264" s="12">
        <f t="shared" si="46"/>
        <v>0.26320541724810886</v>
      </c>
      <c r="Q264" s="11">
        <f t="shared" ref="Q264:Q327" ca="1" si="48">_xlfn.MAXIFS($U$7:$U$581,$C$7:$C$581,C264)</f>
        <v>1.2040976254051969</v>
      </c>
      <c r="R264" s="10">
        <f t="shared" ca="1" si="47"/>
        <v>0.98990795350686722</v>
      </c>
      <c r="U264" s="9">
        <f t="shared" ref="U264:U327" ca="1" si="49">IF(C263=0,0,IF(C264=C263,U263+N264/P264,N264/P264+1))</f>
        <v>1.2016890227114809</v>
      </c>
    </row>
    <row r="265" spans="2:21" ht="41.4" x14ac:dyDescent="0.3">
      <c r="B265" s="104">
        <v>259</v>
      </c>
      <c r="C265" s="104" t="str">
        <f>'14.1.ТС УЧ'!C264</f>
        <v xml:space="preserve">Блочная котельная для Центра культурного развития и автостанции с. Дивеево </v>
      </c>
      <c r="D265" s="104" t="str">
        <f>'14.1.ТС УЧ'!D264</f>
        <v>ТК2-ГВС</v>
      </c>
      <c r="E265" s="104" t="str">
        <f>'14.1.ТС УЧ'!E264</f>
        <v xml:space="preserve">ул. Пролетарская, 4 </v>
      </c>
      <c r="F265" s="104">
        <f>IF('14.1.ТС УЧ'!G264="Подземная канальная или подвальная",2,IF('14.1.ТС УЧ'!G264="Подземная бесканальная",2,IF('14.1.ТС УЧ'!G264="Надземная",1,0)))</f>
        <v>2</v>
      </c>
      <c r="G265" s="104">
        <f t="shared" si="40"/>
        <v>0.05</v>
      </c>
      <c r="H265" s="14">
        <f ca="1">IF(C265=0,0,YEAR(TODAY())-'14.1.ТС УЧ'!F264)</f>
        <v>1</v>
      </c>
      <c r="I265" s="104">
        <f>IF(C265=0,0,'14.1.ТС УЧ'!I264/1000)</f>
        <v>8.0000000000000002E-3</v>
      </c>
      <c r="J265" s="104">
        <f t="shared" si="41"/>
        <v>1</v>
      </c>
      <c r="K265" s="14">
        <f>IF(C265=0,0,'14.1.ТС УЧ'!H264/1000)</f>
        <v>3.2000000000000001E-2</v>
      </c>
      <c r="L265" s="14">
        <f t="shared" ca="1" si="42"/>
        <v>0.8</v>
      </c>
      <c r="M265" s="13">
        <f t="shared" ca="1" si="43"/>
        <v>7.9244659623055658E-2</v>
      </c>
      <c r="N265" s="13">
        <f t="shared" ca="1" si="44"/>
        <v>6.3395727698444524E-4</v>
      </c>
      <c r="O265" s="12">
        <f t="shared" si="45"/>
        <v>3.7993138988372586</v>
      </c>
      <c r="P265" s="12">
        <f t="shared" si="46"/>
        <v>0.26320541724810886</v>
      </c>
      <c r="Q265" s="11">
        <f t="shared" ca="1" si="48"/>
        <v>1.2040976254051969</v>
      </c>
      <c r="R265" s="10">
        <f t="shared" ca="1" si="47"/>
        <v>0.99936624363147208</v>
      </c>
      <c r="U265" s="9">
        <f t="shared" ca="1" si="49"/>
        <v>1.2040976254051969</v>
      </c>
    </row>
    <row r="266" spans="2:21" ht="27.6" x14ac:dyDescent="0.3">
      <c r="B266" s="104">
        <v>260</v>
      </c>
      <c r="C266" s="104" t="str">
        <f>'14.1.ТС УЧ'!C265</f>
        <v>Котельная с. Кременки</v>
      </c>
      <c r="D266" s="104" t="str">
        <f>'14.1.ТС УЧ'!D265</f>
        <v>Котельная с. Кременки</v>
      </c>
      <c r="E266" s="104" t="str">
        <f>'14.1.ТС УЧ'!E265</f>
        <v xml:space="preserve">Котельная с. Кременки </v>
      </c>
      <c r="F266" s="104">
        <f>IF('14.1.ТС УЧ'!G265="Подземная канальная или подвальная",2,IF('14.1.ТС УЧ'!G265="Подземная бесканальная",2,IF('14.1.ТС УЧ'!G265="Надземная",1,0)))</f>
        <v>2</v>
      </c>
      <c r="G266" s="104">
        <f t="shared" si="40"/>
        <v>0.05</v>
      </c>
      <c r="H266" s="14">
        <f ca="1">IF(C266=0,0,YEAR(TODAY())-'14.1.ТС УЧ'!F265)</f>
        <v>54</v>
      </c>
      <c r="I266" s="104">
        <f>IF(C266=0,0,'14.1.ТС УЧ'!I265/1000)</f>
        <v>1.0000000000000001E-5</v>
      </c>
      <c r="J266" s="104">
        <f t="shared" si="41"/>
        <v>1</v>
      </c>
      <c r="K266" s="14">
        <f>IF(C266=0,0,'14.1.ТС УЧ'!H265/1000)</f>
        <v>0.25900000000000001</v>
      </c>
      <c r="L266" s="14">
        <f t="shared" ca="1" si="42"/>
        <v>7.4398658624364185</v>
      </c>
      <c r="M266" s="13">
        <f t="shared" ca="1" si="43"/>
        <v>2603.0803636513529</v>
      </c>
      <c r="N266" s="13">
        <f t="shared" ca="1" si="44"/>
        <v>2.6030803636513531E-2</v>
      </c>
      <c r="O266" s="12">
        <f t="shared" si="45"/>
        <v>13.845403758445647</v>
      </c>
      <c r="P266" s="12">
        <f t="shared" si="46"/>
        <v>7.2226134928712618E-2</v>
      </c>
      <c r="Q266" s="11">
        <f t="shared" ca="1" si="48"/>
        <v>29264.569449874834</v>
      </c>
      <c r="R266" s="10">
        <f t="shared" ca="1" si="47"/>
        <v>0.9743050770070576</v>
      </c>
      <c r="U266" s="9">
        <f t="shared" ca="1" si="49"/>
        <v>1.3604069865043451</v>
      </c>
    </row>
    <row r="267" spans="2:21" ht="27.6" x14ac:dyDescent="0.3">
      <c r="B267" s="104">
        <v>261</v>
      </c>
      <c r="C267" s="104" t="str">
        <f>'14.1.ТС УЧ'!C266</f>
        <v>Котельная с. Кременки</v>
      </c>
      <c r="D267" s="104" t="str">
        <f>'14.1.ТС УЧ'!D266</f>
        <v>Котельная с. Кременки</v>
      </c>
      <c r="E267" s="104" t="str">
        <f>'14.1.ТС УЧ'!E266</f>
        <v xml:space="preserve">УТ1 </v>
      </c>
      <c r="F267" s="104">
        <f>IF('14.1.ТС УЧ'!G266="Подземная канальная или подвальная",2,IF('14.1.ТС УЧ'!G266="Подземная бесканальная",2,IF('14.1.ТС УЧ'!G266="Надземная",1,0)))</f>
        <v>1</v>
      </c>
      <c r="G267" s="104">
        <f t="shared" si="40"/>
        <v>0.05</v>
      </c>
      <c r="H267" s="14">
        <f ca="1">IF(C267=0,0,YEAR(TODAY())-'14.1.ТС УЧ'!F266)</f>
        <v>54</v>
      </c>
      <c r="I267" s="104">
        <f>IF(C267=0,0,'14.1.ТС УЧ'!I266/1000)</f>
        <v>9.9000000000000005E-2</v>
      </c>
      <c r="J267" s="104">
        <f t="shared" si="41"/>
        <v>1</v>
      </c>
      <c r="K267" s="14">
        <f>IF(C267=0,0,'14.1.ТС УЧ'!H266/1000)</f>
        <v>0.20699999999999999</v>
      </c>
      <c r="L267" s="14">
        <f t="shared" ca="1" si="42"/>
        <v>7.4398658624364185</v>
      </c>
      <c r="M267" s="13">
        <f t="shared" ca="1" si="43"/>
        <v>2603.0803636513529</v>
      </c>
      <c r="N267" s="13">
        <f t="shared" ca="1" si="44"/>
        <v>257.70495600148394</v>
      </c>
      <c r="O267" s="12">
        <f t="shared" si="45"/>
        <v>11.266790607995985</v>
      </c>
      <c r="P267" s="12">
        <f t="shared" si="46"/>
        <v>8.8756420066092731E-2</v>
      </c>
      <c r="Q267" s="11">
        <f t="shared" ca="1" si="48"/>
        <v>29264.569449874834</v>
      </c>
      <c r="R267" s="10">
        <f t="shared" ca="1" si="47"/>
        <v>1.202706475973321E-112</v>
      </c>
      <c r="U267" s="9">
        <f t="shared" ca="1" si="49"/>
        <v>2904.8681848980418</v>
      </c>
    </row>
    <row r="268" spans="2:21" x14ac:dyDescent="0.3">
      <c r="B268" s="104">
        <v>262</v>
      </c>
      <c r="C268" s="104" t="str">
        <f>'14.1.ТС УЧ'!C267</f>
        <v>Котельная с. Кременки</v>
      </c>
      <c r="D268" s="104" t="str">
        <f>'14.1.ТС УЧ'!D267</f>
        <v>УТ1</v>
      </c>
      <c r="E268" s="104" t="str">
        <f>'14.1.ТС УЧ'!E267</f>
        <v xml:space="preserve">УТ2 </v>
      </c>
      <c r="F268" s="104">
        <f>IF('14.1.ТС УЧ'!G267="Подземная канальная или подвальная",2,IF('14.1.ТС УЧ'!G267="Подземная бесканальная",2,IF('14.1.ТС УЧ'!G267="Надземная",1,0)))</f>
        <v>1</v>
      </c>
      <c r="G268" s="104">
        <f t="shared" si="40"/>
        <v>0.05</v>
      </c>
      <c r="H268" s="14">
        <f ca="1">IF(C268=0,0,YEAR(TODAY())-'14.1.ТС УЧ'!F267)</f>
        <v>54</v>
      </c>
      <c r="I268" s="104">
        <f>IF(C268=0,0,'14.1.ТС УЧ'!I267/1000)</f>
        <v>4.7E-2</v>
      </c>
      <c r="J268" s="104">
        <f t="shared" si="41"/>
        <v>1</v>
      </c>
      <c r="K268" s="14">
        <f>IF(C268=0,0,'14.1.ТС УЧ'!H267/1000)</f>
        <v>0.20699999999999999</v>
      </c>
      <c r="L268" s="14">
        <f t="shared" ca="1" si="42"/>
        <v>7.4398658624364185</v>
      </c>
      <c r="M268" s="13">
        <f t="shared" ca="1" si="43"/>
        <v>2603.0803636513529</v>
      </c>
      <c r="N268" s="13">
        <f t="shared" ca="1" si="44"/>
        <v>122.34477709161358</v>
      </c>
      <c r="O268" s="12">
        <f t="shared" si="45"/>
        <v>11.266790607995985</v>
      </c>
      <c r="P268" s="12">
        <f t="shared" si="46"/>
        <v>8.8756420066092731E-2</v>
      </c>
      <c r="Q268" s="11">
        <f t="shared" ca="1" si="48"/>
        <v>29264.569449874834</v>
      </c>
      <c r="R268" s="10">
        <f t="shared" ca="1" si="47"/>
        <v>7.3508645346159629E-54</v>
      </c>
      <c r="U268" s="9">
        <f t="shared" ca="1" si="49"/>
        <v>4283.3011703711963</v>
      </c>
    </row>
    <row r="269" spans="2:21" x14ac:dyDescent="0.3">
      <c r="B269" s="104">
        <v>263</v>
      </c>
      <c r="C269" s="104" t="str">
        <f>'14.1.ТС УЧ'!C268</f>
        <v>Котельная с. Кременки</v>
      </c>
      <c r="D269" s="104" t="str">
        <f>'14.1.ТС УЧ'!D268</f>
        <v>УТ2</v>
      </c>
      <c r="E269" s="104" t="str">
        <f>'14.1.ТС УЧ'!E268</f>
        <v xml:space="preserve">УТ4 </v>
      </c>
      <c r="F269" s="104">
        <f>IF('14.1.ТС УЧ'!G268="Подземная канальная или подвальная",2,IF('14.1.ТС УЧ'!G268="Подземная бесканальная",2,IF('14.1.ТС УЧ'!G268="Надземная",1,0)))</f>
        <v>1</v>
      </c>
      <c r="G269" s="104">
        <f t="shared" si="40"/>
        <v>0.05</v>
      </c>
      <c r="H269" s="14">
        <f ca="1">IF(C269=0,0,YEAR(TODAY())-'14.1.ТС УЧ'!F268)</f>
        <v>54</v>
      </c>
      <c r="I269" s="104">
        <f>IF(C269=0,0,'14.1.ТС УЧ'!I268/1000)</f>
        <v>8.7999999999999995E-2</v>
      </c>
      <c r="J269" s="104">
        <f t="shared" si="41"/>
        <v>1</v>
      </c>
      <c r="K269" s="14">
        <f>IF(C269=0,0,'14.1.ТС УЧ'!H268/1000)</f>
        <v>0.20699999999999999</v>
      </c>
      <c r="L269" s="14">
        <f t="shared" ca="1" si="42"/>
        <v>7.4398658624364185</v>
      </c>
      <c r="M269" s="13">
        <f t="shared" ca="1" si="43"/>
        <v>2603.0803636513529</v>
      </c>
      <c r="N269" s="13">
        <f t="shared" ca="1" si="44"/>
        <v>229.07107200131904</v>
      </c>
      <c r="O269" s="12">
        <f t="shared" si="45"/>
        <v>11.266790607995985</v>
      </c>
      <c r="P269" s="12">
        <f t="shared" si="46"/>
        <v>8.8756420066092731E-2</v>
      </c>
      <c r="Q269" s="11">
        <f t="shared" ca="1" si="48"/>
        <v>29264.569449874834</v>
      </c>
      <c r="R269" s="10">
        <f t="shared" ca="1" si="47"/>
        <v>3.2786681827214795E-100</v>
      </c>
      <c r="U269" s="9">
        <f t="shared" ca="1" si="49"/>
        <v>6864.1969729592292</v>
      </c>
    </row>
    <row r="270" spans="2:21" x14ac:dyDescent="0.3">
      <c r="B270" s="104">
        <v>264</v>
      </c>
      <c r="C270" s="104" t="str">
        <f>'14.1.ТС УЧ'!C269</f>
        <v>Котельная с. Кременки</v>
      </c>
      <c r="D270" s="104" t="str">
        <f>'14.1.ТС УЧ'!D269</f>
        <v>УТ4</v>
      </c>
      <c r="E270" s="104" t="str">
        <f>'14.1.ТС УЧ'!E269</f>
        <v xml:space="preserve">ТК10 </v>
      </c>
      <c r="F270" s="104">
        <f>IF('14.1.ТС УЧ'!G269="Подземная канальная или подвальная",2,IF('14.1.ТС УЧ'!G269="Подземная бесканальная",2,IF('14.1.ТС УЧ'!G269="Надземная",1,0)))</f>
        <v>2</v>
      </c>
      <c r="G270" s="104">
        <f t="shared" si="40"/>
        <v>0.05</v>
      </c>
      <c r="H270" s="14">
        <f ca="1">IF(C270=0,0,YEAR(TODAY())-'14.1.ТС УЧ'!F269)</f>
        <v>53</v>
      </c>
      <c r="I270" s="104">
        <f>IF(C270=0,0,'14.1.ТС УЧ'!I269/1000)</f>
        <v>0.13200000000000001</v>
      </c>
      <c r="J270" s="104">
        <f t="shared" si="41"/>
        <v>1</v>
      </c>
      <c r="K270" s="14">
        <f>IF(C270=0,0,'14.1.ТС УЧ'!H269/1000)</f>
        <v>0.15</v>
      </c>
      <c r="L270" s="14">
        <f t="shared" ca="1" si="42"/>
        <v>7.0770193226879003</v>
      </c>
      <c r="M270" s="13">
        <f t="shared" ca="1" si="43"/>
        <v>1260.1100023105093</v>
      </c>
      <c r="N270" s="13">
        <f t="shared" ca="1" si="44"/>
        <v>166.33452030498725</v>
      </c>
      <c r="O270" s="12">
        <f t="shared" si="45"/>
        <v>8.5878591746839028</v>
      </c>
      <c r="P270" s="12">
        <f t="shared" si="46"/>
        <v>0.11644345577392487</v>
      </c>
      <c r="Q270" s="11">
        <f t="shared" ca="1" si="48"/>
        <v>29264.569449874834</v>
      </c>
      <c r="R270" s="10">
        <f t="shared" ca="1" si="47"/>
        <v>5.7787736192891988E-73</v>
      </c>
      <c r="U270" s="9">
        <f t="shared" ca="1" si="49"/>
        <v>8292.6544092270597</v>
      </c>
    </row>
    <row r="271" spans="2:21" x14ac:dyDescent="0.3">
      <c r="B271" s="104">
        <v>265</v>
      </c>
      <c r="C271" s="104" t="str">
        <f>'14.1.ТС УЧ'!C270</f>
        <v>Котельная с. Кременки</v>
      </c>
      <c r="D271" s="104" t="str">
        <f>'14.1.ТС УЧ'!D270</f>
        <v>ТК10</v>
      </c>
      <c r="E271" s="104" t="str">
        <f>'14.1.ТС УЧ'!E270</f>
        <v xml:space="preserve">ТК12 </v>
      </c>
      <c r="F271" s="104">
        <f>IF('14.1.ТС УЧ'!G270="Подземная канальная или подвальная",2,IF('14.1.ТС УЧ'!G270="Подземная бесканальная",2,IF('14.1.ТС УЧ'!G270="Надземная",1,0)))</f>
        <v>2</v>
      </c>
      <c r="G271" s="104">
        <f t="shared" si="40"/>
        <v>0.05</v>
      </c>
      <c r="H271" s="14">
        <f ca="1">IF(C271=0,0,YEAR(TODAY())-'14.1.ТС УЧ'!F270)</f>
        <v>53</v>
      </c>
      <c r="I271" s="104">
        <f>IF(C271=0,0,'14.1.ТС УЧ'!I270/1000)</f>
        <v>0.06</v>
      </c>
      <c r="J271" s="104">
        <f t="shared" si="41"/>
        <v>1</v>
      </c>
      <c r="K271" s="14">
        <f>IF(C271=0,0,'14.1.ТС УЧ'!H270/1000)</f>
        <v>0.15</v>
      </c>
      <c r="L271" s="14">
        <f t="shared" ca="1" si="42"/>
        <v>7.0770193226879003</v>
      </c>
      <c r="M271" s="13">
        <f t="shared" ca="1" si="43"/>
        <v>1260.1100023105093</v>
      </c>
      <c r="N271" s="13">
        <f t="shared" ca="1" si="44"/>
        <v>75.606600138630554</v>
      </c>
      <c r="O271" s="12">
        <f t="shared" si="45"/>
        <v>8.5878591746839028</v>
      </c>
      <c r="P271" s="12">
        <f t="shared" si="46"/>
        <v>0.11644345577392487</v>
      </c>
      <c r="Q271" s="11">
        <f t="shared" ca="1" si="48"/>
        <v>29264.569449874834</v>
      </c>
      <c r="R271" s="10">
        <f t="shared" ca="1" si="47"/>
        <v>1.4603964357135673E-33</v>
      </c>
      <c r="U271" s="9">
        <f t="shared" ca="1" si="49"/>
        <v>8941.9532438942551</v>
      </c>
    </row>
    <row r="272" spans="2:21" x14ac:dyDescent="0.3">
      <c r="B272" s="104">
        <v>266</v>
      </c>
      <c r="C272" s="104" t="str">
        <f>'14.1.ТС УЧ'!C271</f>
        <v>Котельная с. Кременки</v>
      </c>
      <c r="D272" s="104" t="str">
        <f>'14.1.ТС УЧ'!D271</f>
        <v>ТК12</v>
      </c>
      <c r="E272" s="104" t="str">
        <f>'14.1.ТС УЧ'!E271</f>
        <v xml:space="preserve">ТК13 </v>
      </c>
      <c r="F272" s="104">
        <f>IF('14.1.ТС УЧ'!G271="Подземная канальная или подвальная",2,IF('14.1.ТС УЧ'!G271="Подземная бесканальная",2,IF('14.1.ТС УЧ'!G271="Надземная",1,0)))</f>
        <v>2</v>
      </c>
      <c r="G272" s="104">
        <f t="shared" ref="G272:G335" si="50">IF(C272=0,0,0.05)</f>
        <v>0.05</v>
      </c>
      <c r="H272" s="14">
        <f ca="1">IF(C272=0,0,YEAR(TODAY())-'14.1.ТС УЧ'!F271)</f>
        <v>53</v>
      </c>
      <c r="I272" s="104">
        <f>IF(C272=0,0,'14.1.ТС УЧ'!I271/1000)</f>
        <v>7.1999999999999995E-2</v>
      </c>
      <c r="J272" s="104">
        <f t="shared" ref="J272:J335" si="51">IF(C272=0,0,(IF(K272&lt;0.3,1,IF(K272&lt;0.6,1.5,IF(K272=0.6,2,IF(K272&lt;1.4,3,0))))))</f>
        <v>1</v>
      </c>
      <c r="K272" s="14">
        <f>IF(C272=0,0,'14.1.ТС УЧ'!H271/1000)</f>
        <v>0.15</v>
      </c>
      <c r="L272" s="14">
        <f t="shared" ref="L272:L335" ca="1" si="52">IF(C272=0,0,IF(H272&gt;17,0.5*EXP(H272/20),IF(H272&gt;3,1,0.8)))</f>
        <v>7.0770193226879003</v>
      </c>
      <c r="M272" s="13">
        <f t="shared" ref="M272:M335" ca="1" si="53">IF(C272=0,0,G272*(0.1*H272)^(L272-1))</f>
        <v>1260.1100023105093</v>
      </c>
      <c r="N272" s="13">
        <f t="shared" ref="N272:N335" ca="1" si="54">IF(C272=0,0,M272*I272)</f>
        <v>90.727920166356668</v>
      </c>
      <c r="O272" s="12">
        <f t="shared" ref="O272:O335" si="55">IF(C272=0,0,2.91*(1+((20.89+((-1.88)*J272))*K272^(1.2))))</f>
        <v>8.5878591746839028</v>
      </c>
      <c r="P272" s="12">
        <f t="shared" ref="P272:P335" si="56">IF(C272=0,0,1/O272)</f>
        <v>0.11644345577392487</v>
      </c>
      <c r="Q272" s="11">
        <f t="shared" ca="1" si="48"/>
        <v>29264.569449874834</v>
      </c>
      <c r="R272" s="10">
        <f t="shared" ref="R272:R335" ca="1" si="57">IF(C272=0,0,EXP(-N272))</f>
        <v>3.9569896762078753E-40</v>
      </c>
      <c r="U272" s="9">
        <f t="shared" ca="1" si="49"/>
        <v>9721.1118454948901</v>
      </c>
    </row>
    <row r="273" spans="2:21" x14ac:dyDescent="0.3">
      <c r="B273" s="104">
        <v>267</v>
      </c>
      <c r="C273" s="104" t="str">
        <f>'14.1.ТС УЧ'!C272</f>
        <v>Котельная с. Кременки</v>
      </c>
      <c r="D273" s="104" t="str">
        <f>'14.1.ТС УЧ'!D272</f>
        <v>ТК13</v>
      </c>
      <c r="E273" s="104" t="str">
        <f>'14.1.ТС УЧ'!E272</f>
        <v xml:space="preserve">ТК14 </v>
      </c>
      <c r="F273" s="104">
        <f>IF('14.1.ТС УЧ'!G272="Подземная канальная или подвальная",2,IF('14.1.ТС УЧ'!G272="Подземная бесканальная",2,IF('14.1.ТС УЧ'!G272="Надземная",1,0)))</f>
        <v>2</v>
      </c>
      <c r="G273" s="104">
        <f t="shared" si="50"/>
        <v>0.05</v>
      </c>
      <c r="H273" s="14">
        <f ca="1">IF(C273=0,0,YEAR(TODAY())-'14.1.ТС УЧ'!F272)</f>
        <v>53</v>
      </c>
      <c r="I273" s="104">
        <f>IF(C273=0,0,'14.1.ТС УЧ'!I272/1000)</f>
        <v>6.3E-2</v>
      </c>
      <c r="J273" s="104">
        <f t="shared" si="51"/>
        <v>1</v>
      </c>
      <c r="K273" s="14">
        <f>IF(C273=0,0,'14.1.ТС УЧ'!H272/1000)</f>
        <v>0.15</v>
      </c>
      <c r="L273" s="14">
        <f t="shared" ca="1" si="52"/>
        <v>7.0770193226879003</v>
      </c>
      <c r="M273" s="13">
        <f t="shared" ca="1" si="53"/>
        <v>1260.1100023105093</v>
      </c>
      <c r="N273" s="13">
        <f t="shared" ca="1" si="54"/>
        <v>79.38693014556209</v>
      </c>
      <c r="O273" s="12">
        <f t="shared" si="55"/>
        <v>8.5878591746839028</v>
      </c>
      <c r="P273" s="12">
        <f t="shared" si="56"/>
        <v>0.11644345577392487</v>
      </c>
      <c r="Q273" s="11">
        <f t="shared" ca="1" si="48"/>
        <v>29264.569449874834</v>
      </c>
      <c r="R273" s="10">
        <f t="shared" ca="1" si="57"/>
        <v>3.3319179835792336E-35</v>
      </c>
      <c r="U273" s="9">
        <f t="shared" ca="1" si="49"/>
        <v>10402.875621895446</v>
      </c>
    </row>
    <row r="274" spans="2:21" x14ac:dyDescent="0.3">
      <c r="B274" s="104">
        <v>268</v>
      </c>
      <c r="C274" s="104" t="str">
        <f>'14.1.ТС УЧ'!C273</f>
        <v>Котельная с. Кременки</v>
      </c>
      <c r="D274" s="104" t="str">
        <f>'14.1.ТС УЧ'!D273</f>
        <v>ТК14</v>
      </c>
      <c r="E274" s="104" t="str">
        <f>'14.1.ТС УЧ'!E273</f>
        <v xml:space="preserve">ТК15 </v>
      </c>
      <c r="F274" s="104">
        <f>IF('14.1.ТС УЧ'!G273="Подземная канальная или подвальная",2,IF('14.1.ТС УЧ'!G273="Подземная бесканальная",2,IF('14.1.ТС УЧ'!G273="Надземная",1,0)))</f>
        <v>2</v>
      </c>
      <c r="G274" s="104">
        <f t="shared" si="50"/>
        <v>0.05</v>
      </c>
      <c r="H274" s="14">
        <f ca="1">IF(C274=0,0,YEAR(TODAY())-'14.1.ТС УЧ'!F273)</f>
        <v>53</v>
      </c>
      <c r="I274" s="104">
        <f>IF(C274=0,0,'14.1.ТС УЧ'!I273/1000)</f>
        <v>6.5000000000000002E-2</v>
      </c>
      <c r="J274" s="104">
        <f t="shared" si="51"/>
        <v>1</v>
      </c>
      <c r="K274" s="14">
        <f>IF(C274=0,0,'14.1.ТС УЧ'!H273/1000)</f>
        <v>0.15</v>
      </c>
      <c r="L274" s="14">
        <f t="shared" ca="1" si="52"/>
        <v>7.0770193226879003</v>
      </c>
      <c r="M274" s="13">
        <f t="shared" ca="1" si="53"/>
        <v>1260.1100023105093</v>
      </c>
      <c r="N274" s="13">
        <f t="shared" ca="1" si="54"/>
        <v>81.907150150183114</v>
      </c>
      <c r="O274" s="12">
        <f t="shared" si="55"/>
        <v>8.5878591746839028</v>
      </c>
      <c r="P274" s="12">
        <f t="shared" si="56"/>
        <v>0.11644345577392487</v>
      </c>
      <c r="Q274" s="11">
        <f t="shared" ca="1" si="48"/>
        <v>29264.569449874834</v>
      </c>
      <c r="R274" s="10">
        <f t="shared" ca="1" si="57"/>
        <v>2.6802583727075343E-36</v>
      </c>
      <c r="U274" s="9">
        <f t="shared" ca="1" si="49"/>
        <v>11106.282692784907</v>
      </c>
    </row>
    <row r="275" spans="2:21" x14ac:dyDescent="0.3">
      <c r="B275" s="104">
        <v>269</v>
      </c>
      <c r="C275" s="104" t="str">
        <f>'14.1.ТС УЧ'!C274</f>
        <v>Котельная с. Кременки</v>
      </c>
      <c r="D275" s="104" t="str">
        <f>'14.1.ТС УЧ'!D274</f>
        <v>ТК15</v>
      </c>
      <c r="E275" s="104" t="str">
        <f>'14.1.ТС УЧ'!E274</f>
        <v xml:space="preserve">ТК16 </v>
      </c>
      <c r="F275" s="104">
        <f>IF('14.1.ТС УЧ'!G274="Подземная канальная или подвальная",2,IF('14.1.ТС УЧ'!G274="Подземная бесканальная",2,IF('14.1.ТС УЧ'!G274="Надземная",1,0)))</f>
        <v>2</v>
      </c>
      <c r="G275" s="104">
        <f t="shared" si="50"/>
        <v>0.05</v>
      </c>
      <c r="H275" s="14">
        <f ca="1">IF(C275=0,0,YEAR(TODAY())-'14.1.ТС УЧ'!F274)</f>
        <v>53</v>
      </c>
      <c r="I275" s="104">
        <f>IF(C275=0,0,'14.1.ТС УЧ'!I274/1000)</f>
        <v>4.2999999999999997E-2</v>
      </c>
      <c r="J275" s="104">
        <f t="shared" si="51"/>
        <v>1</v>
      </c>
      <c r="K275" s="14">
        <f>IF(C275=0,0,'14.1.ТС УЧ'!H274/1000)</f>
        <v>0.15</v>
      </c>
      <c r="L275" s="14">
        <f t="shared" ca="1" si="52"/>
        <v>7.0770193226879003</v>
      </c>
      <c r="M275" s="13">
        <f t="shared" ca="1" si="53"/>
        <v>1260.1100023105093</v>
      </c>
      <c r="N275" s="13">
        <f t="shared" ca="1" si="54"/>
        <v>54.184730099351896</v>
      </c>
      <c r="O275" s="12">
        <f t="shared" si="55"/>
        <v>8.5878591746839028</v>
      </c>
      <c r="P275" s="12">
        <f t="shared" si="56"/>
        <v>0.11644345577392487</v>
      </c>
      <c r="Q275" s="11">
        <f t="shared" ca="1" si="48"/>
        <v>29264.569449874834</v>
      </c>
      <c r="R275" s="10">
        <f t="shared" ca="1" si="57"/>
        <v>2.936775270206203E-24</v>
      </c>
      <c r="U275" s="9">
        <f t="shared" ca="1" si="49"/>
        <v>11571.613524296397</v>
      </c>
    </row>
    <row r="276" spans="2:21" x14ac:dyDescent="0.3">
      <c r="B276" s="104">
        <v>270</v>
      </c>
      <c r="C276" s="104" t="str">
        <f>'14.1.ТС УЧ'!C275</f>
        <v>Котельная с. Кременки</v>
      </c>
      <c r="D276" s="104" t="str">
        <f>'14.1.ТС УЧ'!D275</f>
        <v>ТК3</v>
      </c>
      <c r="E276" s="104" t="str">
        <f>'14.1.ТС УЧ'!E275</f>
        <v xml:space="preserve">ТК4 </v>
      </c>
      <c r="F276" s="104">
        <f>IF('14.1.ТС УЧ'!G275="Подземная канальная или подвальная",2,IF('14.1.ТС УЧ'!G275="Подземная бесканальная",2,IF('14.1.ТС УЧ'!G275="Надземная",1,0)))</f>
        <v>2</v>
      </c>
      <c r="G276" s="104">
        <f t="shared" si="50"/>
        <v>0.05</v>
      </c>
      <c r="H276" s="14">
        <f ca="1">IF(C276=0,0,YEAR(TODAY())-'14.1.ТС УЧ'!F275)</f>
        <v>53</v>
      </c>
      <c r="I276" s="104">
        <f>IF(C276=0,0,'14.1.ТС УЧ'!I275/1000)</f>
        <v>1.2500000000000001E-2</v>
      </c>
      <c r="J276" s="104">
        <f t="shared" si="51"/>
        <v>1</v>
      </c>
      <c r="K276" s="14">
        <f>IF(C276=0,0,'14.1.ТС УЧ'!H275/1000)</f>
        <v>0.1</v>
      </c>
      <c r="L276" s="14">
        <f t="shared" ca="1" si="52"/>
        <v>7.0770193226879003</v>
      </c>
      <c r="M276" s="13">
        <f t="shared" ca="1" si="53"/>
        <v>1260.1100023105093</v>
      </c>
      <c r="N276" s="13">
        <f t="shared" ca="1" si="54"/>
        <v>15.751375028881368</v>
      </c>
      <c r="O276" s="12">
        <f t="shared" si="55"/>
        <v>6.4003992435034274</v>
      </c>
      <c r="P276" s="12">
        <f t="shared" si="56"/>
        <v>0.15624025345216178</v>
      </c>
      <c r="Q276" s="11">
        <f t="shared" ca="1" si="48"/>
        <v>29264.569449874834</v>
      </c>
      <c r="R276" s="10">
        <f t="shared" ca="1" si="57"/>
        <v>1.4429947219272226E-7</v>
      </c>
      <c r="U276" s="9">
        <f t="shared" ca="1" si="49"/>
        <v>11672.428613115388</v>
      </c>
    </row>
    <row r="277" spans="2:21" x14ac:dyDescent="0.3">
      <c r="B277" s="104">
        <v>271</v>
      </c>
      <c r="C277" s="104" t="str">
        <f>'14.1.ТС УЧ'!C276</f>
        <v>Котельная с. Кременки</v>
      </c>
      <c r="D277" s="104" t="str">
        <f>'14.1.ТС УЧ'!D276</f>
        <v>ТК4</v>
      </c>
      <c r="E277" s="104" t="str">
        <f>'14.1.ТС УЧ'!E276</f>
        <v xml:space="preserve">ТК5 </v>
      </c>
      <c r="F277" s="104">
        <f>IF('14.1.ТС УЧ'!G276="Подземная канальная или подвальная",2,IF('14.1.ТС УЧ'!G276="Подземная бесканальная",2,IF('14.1.ТС УЧ'!G276="Надземная",1,0)))</f>
        <v>2</v>
      </c>
      <c r="G277" s="104">
        <f t="shared" si="50"/>
        <v>0.05</v>
      </c>
      <c r="H277" s="14">
        <f ca="1">IF(C277=0,0,YEAR(TODAY())-'14.1.ТС УЧ'!F276)</f>
        <v>53</v>
      </c>
      <c r="I277" s="104">
        <f>IF(C277=0,0,'14.1.ТС УЧ'!I276/1000)</f>
        <v>5.1499999999999997E-2</v>
      </c>
      <c r="J277" s="104">
        <f t="shared" si="51"/>
        <v>1</v>
      </c>
      <c r="K277" s="14">
        <f>IF(C277=0,0,'14.1.ТС УЧ'!H276/1000)</f>
        <v>0.1</v>
      </c>
      <c r="L277" s="14">
        <f t="shared" ca="1" si="52"/>
        <v>7.0770193226879003</v>
      </c>
      <c r="M277" s="13">
        <f t="shared" ca="1" si="53"/>
        <v>1260.1100023105093</v>
      </c>
      <c r="N277" s="13">
        <f t="shared" ca="1" si="54"/>
        <v>64.895665118991232</v>
      </c>
      <c r="O277" s="12">
        <f t="shared" si="55"/>
        <v>6.4003992435034274</v>
      </c>
      <c r="P277" s="12">
        <f t="shared" si="56"/>
        <v>0.15624025345216178</v>
      </c>
      <c r="Q277" s="11">
        <f t="shared" ca="1" si="48"/>
        <v>29264.569449874834</v>
      </c>
      <c r="R277" s="10">
        <f t="shared" ca="1" si="57"/>
        <v>6.5489358960832912E-29</v>
      </c>
      <c r="U277" s="9">
        <f t="shared" ca="1" si="49"/>
        <v>12087.786779049631</v>
      </c>
    </row>
    <row r="278" spans="2:21" x14ac:dyDescent="0.3">
      <c r="B278" s="104">
        <v>272</v>
      </c>
      <c r="C278" s="104" t="str">
        <f>'14.1.ТС УЧ'!C277</f>
        <v>Котельная с. Кременки</v>
      </c>
      <c r="D278" s="104" t="str">
        <f>'14.1.ТС УЧ'!D277</f>
        <v>ТК5</v>
      </c>
      <c r="E278" s="104" t="str">
        <f>'14.1.ТС УЧ'!E277</f>
        <v xml:space="preserve">ТК6 </v>
      </c>
      <c r="F278" s="104">
        <f>IF('14.1.ТС УЧ'!G277="Подземная канальная или подвальная",2,IF('14.1.ТС УЧ'!G277="Подземная бесканальная",2,IF('14.1.ТС УЧ'!G277="Надземная",1,0)))</f>
        <v>2</v>
      </c>
      <c r="G278" s="104">
        <f t="shared" si="50"/>
        <v>0.05</v>
      </c>
      <c r="H278" s="14">
        <f ca="1">IF(C278=0,0,YEAR(TODAY())-'14.1.ТС УЧ'!F277)</f>
        <v>53</v>
      </c>
      <c r="I278" s="104">
        <f>IF(C278=0,0,'14.1.ТС УЧ'!I277/1000)</f>
        <v>7.0000000000000007E-2</v>
      </c>
      <c r="J278" s="104">
        <f t="shared" si="51"/>
        <v>1</v>
      </c>
      <c r="K278" s="14">
        <f>IF(C278=0,0,'14.1.ТС УЧ'!H277/1000)</f>
        <v>0.1</v>
      </c>
      <c r="L278" s="14">
        <f t="shared" ca="1" si="52"/>
        <v>7.0770193226879003</v>
      </c>
      <c r="M278" s="13">
        <f t="shared" ca="1" si="53"/>
        <v>1260.1100023105093</v>
      </c>
      <c r="N278" s="13">
        <f t="shared" ca="1" si="54"/>
        <v>88.207700161735659</v>
      </c>
      <c r="O278" s="12">
        <f t="shared" si="55"/>
        <v>6.4003992435034274</v>
      </c>
      <c r="P278" s="12">
        <f t="shared" si="56"/>
        <v>0.15624025345216178</v>
      </c>
      <c r="Q278" s="11">
        <f t="shared" ca="1" si="48"/>
        <v>29264.569449874834</v>
      </c>
      <c r="R278" s="10">
        <f t="shared" ca="1" si="57"/>
        <v>4.9190649667388829E-39</v>
      </c>
      <c r="U278" s="9">
        <f t="shared" ca="1" si="49"/>
        <v>12652.35127643598</v>
      </c>
    </row>
    <row r="279" spans="2:21" x14ac:dyDescent="0.3">
      <c r="B279" s="104">
        <v>273</v>
      </c>
      <c r="C279" s="104" t="str">
        <f>'14.1.ТС УЧ'!C278</f>
        <v>Котельная с. Кременки</v>
      </c>
      <c r="D279" s="104" t="str">
        <f>'14.1.ТС УЧ'!D278</f>
        <v>ТК6</v>
      </c>
      <c r="E279" s="104" t="str">
        <f>'14.1.ТС УЧ'!E278</f>
        <v xml:space="preserve">ТК7 </v>
      </c>
      <c r="F279" s="104">
        <f>IF('14.1.ТС УЧ'!G278="Подземная канальная или подвальная",2,IF('14.1.ТС УЧ'!G278="Подземная бесканальная",2,IF('14.1.ТС УЧ'!G278="Надземная",1,0)))</f>
        <v>2</v>
      </c>
      <c r="G279" s="104">
        <f t="shared" si="50"/>
        <v>0.05</v>
      </c>
      <c r="H279" s="14">
        <f ca="1">IF(C279=0,0,YEAR(TODAY())-'14.1.ТС УЧ'!F278)</f>
        <v>53</v>
      </c>
      <c r="I279" s="104">
        <f>IF(C279=0,0,'14.1.ТС УЧ'!I278/1000)</f>
        <v>4.5999999999999999E-2</v>
      </c>
      <c r="J279" s="104">
        <f t="shared" si="51"/>
        <v>1</v>
      </c>
      <c r="K279" s="14">
        <f>IF(C279=0,0,'14.1.ТС УЧ'!H278/1000)</f>
        <v>0.1</v>
      </c>
      <c r="L279" s="14">
        <f t="shared" ca="1" si="52"/>
        <v>7.0770193226879003</v>
      </c>
      <c r="M279" s="13">
        <f t="shared" ca="1" si="53"/>
        <v>1260.1100023105093</v>
      </c>
      <c r="N279" s="13">
        <f t="shared" ca="1" si="54"/>
        <v>57.965060106283431</v>
      </c>
      <c r="O279" s="12">
        <f t="shared" si="55"/>
        <v>6.4003992435034274</v>
      </c>
      <c r="P279" s="12">
        <f t="shared" si="56"/>
        <v>0.15624025345216178</v>
      </c>
      <c r="Q279" s="11">
        <f t="shared" ca="1" si="48"/>
        <v>29264.569449874834</v>
      </c>
      <c r="R279" s="10">
        <f t="shared" ca="1" si="57"/>
        <v>6.7003000673236347E-26</v>
      </c>
      <c r="U279" s="9">
        <f t="shared" ca="1" si="49"/>
        <v>13023.350803289868</v>
      </c>
    </row>
    <row r="280" spans="2:21" x14ac:dyDescent="0.3">
      <c r="B280" s="104">
        <v>274</v>
      </c>
      <c r="C280" s="104" t="str">
        <f>'14.1.ТС УЧ'!C279</f>
        <v>Котельная с. Кременки</v>
      </c>
      <c r="D280" s="104" t="str">
        <f>'14.1.ТС УЧ'!D279</f>
        <v>ТК7</v>
      </c>
      <c r="E280" s="104" t="str">
        <f>'14.1.ТС УЧ'!E279</f>
        <v xml:space="preserve">ТК8 </v>
      </c>
      <c r="F280" s="104">
        <f>IF('14.1.ТС УЧ'!G279="Подземная канальная или подвальная",2,IF('14.1.ТС УЧ'!G279="Подземная бесканальная",2,IF('14.1.ТС УЧ'!G279="Надземная",1,0)))</f>
        <v>2</v>
      </c>
      <c r="G280" s="104">
        <f t="shared" si="50"/>
        <v>0.05</v>
      </c>
      <c r="H280" s="14">
        <f ca="1">IF(C280=0,0,YEAR(TODAY())-'14.1.ТС УЧ'!F279)</f>
        <v>53</v>
      </c>
      <c r="I280" s="104">
        <f>IF(C280=0,0,'14.1.ТС УЧ'!I279/1000)</f>
        <v>4.1000000000000002E-2</v>
      </c>
      <c r="J280" s="104">
        <f t="shared" si="51"/>
        <v>1</v>
      </c>
      <c r="K280" s="14">
        <f>IF(C280=0,0,'14.1.ТС УЧ'!H279/1000)</f>
        <v>0.1</v>
      </c>
      <c r="L280" s="14">
        <f t="shared" ca="1" si="52"/>
        <v>7.0770193226879003</v>
      </c>
      <c r="M280" s="13">
        <f t="shared" ca="1" si="53"/>
        <v>1260.1100023105093</v>
      </c>
      <c r="N280" s="13">
        <f t="shared" ca="1" si="54"/>
        <v>51.664510094730886</v>
      </c>
      <c r="O280" s="12">
        <f t="shared" si="55"/>
        <v>6.4003992435034274</v>
      </c>
      <c r="P280" s="12">
        <f t="shared" si="56"/>
        <v>0.15624025345216178</v>
      </c>
      <c r="Q280" s="11">
        <f t="shared" ca="1" si="48"/>
        <v>29264.569449874834</v>
      </c>
      <c r="R280" s="10">
        <f t="shared" ca="1" si="57"/>
        <v>3.6508026376001947E-23</v>
      </c>
      <c r="U280" s="9">
        <f t="shared" ca="1" si="49"/>
        <v>13354.024294616158</v>
      </c>
    </row>
    <row r="281" spans="2:21" x14ac:dyDescent="0.3">
      <c r="B281" s="104">
        <v>275</v>
      </c>
      <c r="C281" s="104" t="str">
        <f>'14.1.ТС УЧ'!C280</f>
        <v>Котельная с. Кременки</v>
      </c>
      <c r="D281" s="104" t="str">
        <f>'14.1.ТС УЧ'!D280</f>
        <v>ТК8</v>
      </c>
      <c r="E281" s="104" t="str">
        <f>'14.1.ТС УЧ'!E280</f>
        <v xml:space="preserve">ТК9 </v>
      </c>
      <c r="F281" s="104">
        <f>IF('14.1.ТС УЧ'!G280="Подземная канальная или подвальная",2,IF('14.1.ТС УЧ'!G280="Подземная бесканальная",2,IF('14.1.ТС УЧ'!G280="Надземная",1,0)))</f>
        <v>2</v>
      </c>
      <c r="G281" s="104">
        <f t="shared" si="50"/>
        <v>0.05</v>
      </c>
      <c r="H281" s="14">
        <f ca="1">IF(C281=0,0,YEAR(TODAY())-'14.1.ТС УЧ'!F280)</f>
        <v>53</v>
      </c>
      <c r="I281" s="104">
        <f>IF(C281=0,0,'14.1.ТС УЧ'!I280/1000)</f>
        <v>4.1000000000000002E-2</v>
      </c>
      <c r="J281" s="104">
        <f t="shared" si="51"/>
        <v>1</v>
      </c>
      <c r="K281" s="14">
        <f>IF(C281=0,0,'14.1.ТС УЧ'!H280/1000)</f>
        <v>0.1</v>
      </c>
      <c r="L281" s="14">
        <f t="shared" ca="1" si="52"/>
        <v>7.0770193226879003</v>
      </c>
      <c r="M281" s="13">
        <f t="shared" ca="1" si="53"/>
        <v>1260.1100023105093</v>
      </c>
      <c r="N281" s="13">
        <f t="shared" ca="1" si="54"/>
        <v>51.664510094730886</v>
      </c>
      <c r="O281" s="12">
        <f t="shared" si="55"/>
        <v>6.4003992435034274</v>
      </c>
      <c r="P281" s="12">
        <f t="shared" si="56"/>
        <v>0.15624025345216178</v>
      </c>
      <c r="Q281" s="11">
        <f t="shared" ca="1" si="48"/>
        <v>29264.569449874834</v>
      </c>
      <c r="R281" s="10">
        <f t="shared" ca="1" si="57"/>
        <v>3.6508026376001947E-23</v>
      </c>
      <c r="U281" s="9">
        <f t="shared" ca="1" si="49"/>
        <v>13684.697785942448</v>
      </c>
    </row>
    <row r="282" spans="2:21" x14ac:dyDescent="0.3">
      <c r="B282" s="104">
        <v>276</v>
      </c>
      <c r="C282" s="104" t="str">
        <f>'14.1.ТС УЧ'!C281</f>
        <v>Котельная с. Кременки</v>
      </c>
      <c r="D282" s="104" t="str">
        <f>'14.1.ТС УЧ'!D281</f>
        <v>УТ4</v>
      </c>
      <c r="E282" s="104" t="str">
        <f>'14.1.ТС УЧ'!E281</f>
        <v xml:space="preserve">ТК3 </v>
      </c>
      <c r="F282" s="104">
        <f>IF('14.1.ТС УЧ'!G281="Подземная канальная или подвальная",2,IF('14.1.ТС УЧ'!G281="Подземная бесканальная",2,IF('14.1.ТС УЧ'!G281="Надземная",1,0)))</f>
        <v>2</v>
      </c>
      <c r="G282" s="104">
        <f t="shared" si="50"/>
        <v>0.05</v>
      </c>
      <c r="H282" s="14">
        <f ca="1">IF(C282=0,0,YEAR(TODAY())-'14.1.ТС УЧ'!F281)</f>
        <v>53</v>
      </c>
      <c r="I282" s="104">
        <f>IF(C282=0,0,'14.1.ТС УЧ'!I281/1000)</f>
        <v>7.4999999999999997E-3</v>
      </c>
      <c r="J282" s="104">
        <f t="shared" si="51"/>
        <v>1</v>
      </c>
      <c r="K282" s="14">
        <f>IF(C282=0,0,'14.1.ТС УЧ'!H281/1000)</f>
        <v>0.1</v>
      </c>
      <c r="L282" s="14">
        <f t="shared" ca="1" si="52"/>
        <v>7.0770193226879003</v>
      </c>
      <c r="M282" s="13">
        <f t="shared" ca="1" si="53"/>
        <v>1260.1100023105093</v>
      </c>
      <c r="N282" s="13">
        <f t="shared" ca="1" si="54"/>
        <v>9.4508250173288193</v>
      </c>
      <c r="O282" s="12">
        <f t="shared" si="55"/>
        <v>6.4003992435034274</v>
      </c>
      <c r="P282" s="12">
        <f t="shared" si="56"/>
        <v>0.15624025345216178</v>
      </c>
      <c r="Q282" s="11">
        <f t="shared" ca="1" si="48"/>
        <v>29264.569449874834</v>
      </c>
      <c r="R282" s="10">
        <f t="shared" ca="1" si="57"/>
        <v>7.8624671789652632E-5</v>
      </c>
      <c r="U282" s="9">
        <f t="shared" ca="1" si="49"/>
        <v>13745.186839233842</v>
      </c>
    </row>
    <row r="283" spans="2:21" x14ac:dyDescent="0.3">
      <c r="B283" s="104">
        <v>277</v>
      </c>
      <c r="C283" s="104" t="str">
        <f>'14.1.ТС УЧ'!C282</f>
        <v>Котельная с. Кременки</v>
      </c>
      <c r="D283" s="104" t="str">
        <f>'14.1.ТС УЧ'!D282</f>
        <v>УТ2</v>
      </c>
      <c r="E283" s="104" t="str">
        <f>'14.1.ТС УЧ'!E282</f>
        <v xml:space="preserve">ТК1 </v>
      </c>
      <c r="F283" s="104">
        <f>IF('14.1.ТС УЧ'!G282="Подземная канальная или подвальная",2,IF('14.1.ТС УЧ'!G282="Подземная бесканальная",2,IF('14.1.ТС УЧ'!G282="Надземная",1,0)))</f>
        <v>2</v>
      </c>
      <c r="G283" s="104">
        <f t="shared" si="50"/>
        <v>0.05</v>
      </c>
      <c r="H283" s="14">
        <f ca="1">IF(C283=0,0,YEAR(TODAY())-'14.1.ТС УЧ'!F282)</f>
        <v>53</v>
      </c>
      <c r="I283" s="104">
        <f>IF(C283=0,0,'14.1.ТС УЧ'!I282/1000)</f>
        <v>0.216</v>
      </c>
      <c r="J283" s="104">
        <f t="shared" si="51"/>
        <v>1</v>
      </c>
      <c r="K283" s="14">
        <f>IF(C283=0,0,'14.1.ТС УЧ'!H282/1000)</f>
        <v>8.1000000000000003E-2</v>
      </c>
      <c r="L283" s="14">
        <f t="shared" ca="1" si="52"/>
        <v>7.0770193226879003</v>
      </c>
      <c r="M283" s="13">
        <f t="shared" ca="1" si="53"/>
        <v>1260.1100023105093</v>
      </c>
      <c r="N283" s="13">
        <f t="shared" ca="1" si="54"/>
        <v>272.18376049906999</v>
      </c>
      <c r="O283" s="12">
        <f t="shared" si="55"/>
        <v>5.6205481627436145</v>
      </c>
      <c r="P283" s="12">
        <f t="shared" si="56"/>
        <v>0.1779185892629839</v>
      </c>
      <c r="Q283" s="11">
        <f t="shared" ca="1" si="48"/>
        <v>29264.569449874834</v>
      </c>
      <c r="R283" s="10">
        <f t="shared" ca="1" si="57"/>
        <v>6.195762354913149E-119</v>
      </c>
      <c r="U283" s="9">
        <f t="shared" ca="1" si="49"/>
        <v>15275.008774235537</v>
      </c>
    </row>
    <row r="284" spans="2:21" x14ac:dyDescent="0.3">
      <c r="B284" s="104">
        <v>278</v>
      </c>
      <c r="C284" s="104" t="str">
        <f>'14.1.ТС УЧ'!C283</f>
        <v>Котельная с. Кременки</v>
      </c>
      <c r="D284" s="104" t="str">
        <f>'14.1.ТС УЧ'!D283</f>
        <v>ТК16</v>
      </c>
      <c r="E284" s="104" t="str">
        <f>'14.1.ТС УЧ'!E283</f>
        <v xml:space="preserve">ТК17 </v>
      </c>
      <c r="F284" s="104">
        <f>IF('14.1.ТС УЧ'!G283="Подземная канальная или подвальная",2,IF('14.1.ТС УЧ'!G283="Подземная бесканальная",2,IF('14.1.ТС УЧ'!G283="Надземная",1,0)))</f>
        <v>2</v>
      </c>
      <c r="G284" s="104">
        <f t="shared" si="50"/>
        <v>0.05</v>
      </c>
      <c r="H284" s="14">
        <f ca="1">IF(C284=0,0,YEAR(TODAY())-'14.1.ТС УЧ'!F283)</f>
        <v>53</v>
      </c>
      <c r="I284" s="104">
        <f>IF(C284=0,0,'14.1.ТС УЧ'!I283/1000)</f>
        <v>0.108</v>
      </c>
      <c r="J284" s="104">
        <f t="shared" si="51"/>
        <v>1</v>
      </c>
      <c r="K284" s="14">
        <f>IF(C284=0,0,'14.1.ТС УЧ'!H283/1000)</f>
        <v>8.1000000000000003E-2</v>
      </c>
      <c r="L284" s="14">
        <f t="shared" ca="1" si="52"/>
        <v>7.0770193226879003</v>
      </c>
      <c r="M284" s="13">
        <f t="shared" ca="1" si="53"/>
        <v>1260.1100023105093</v>
      </c>
      <c r="N284" s="13">
        <f t="shared" ca="1" si="54"/>
        <v>136.091880249535</v>
      </c>
      <c r="O284" s="12">
        <f t="shared" si="55"/>
        <v>5.6205481627436145</v>
      </c>
      <c r="P284" s="12">
        <f t="shared" si="56"/>
        <v>0.1779185892629839</v>
      </c>
      <c r="Q284" s="11">
        <f t="shared" ca="1" si="48"/>
        <v>29264.569449874834</v>
      </c>
      <c r="R284" s="10">
        <f t="shared" ca="1" si="57"/>
        <v>7.8713165067307189E-60</v>
      </c>
      <c r="U284" s="9">
        <f t="shared" ca="1" si="49"/>
        <v>16039.919741736385</v>
      </c>
    </row>
    <row r="285" spans="2:21" x14ac:dyDescent="0.3">
      <c r="B285" s="104">
        <v>279</v>
      </c>
      <c r="C285" s="104" t="str">
        <f>'14.1.ТС УЧ'!C284</f>
        <v>Котельная с. Кременки</v>
      </c>
      <c r="D285" s="104" t="str">
        <f>'14.1.ТС УЧ'!D284</f>
        <v>ТК17</v>
      </c>
      <c r="E285" s="104" t="str">
        <f>'14.1.ТС УЧ'!E284</f>
        <v xml:space="preserve">ТК18 </v>
      </c>
      <c r="F285" s="104">
        <f>IF('14.1.ТС УЧ'!G284="Подземная канальная или подвальная",2,IF('14.1.ТС УЧ'!G284="Подземная бесканальная",2,IF('14.1.ТС УЧ'!G284="Надземная",1,0)))</f>
        <v>2</v>
      </c>
      <c r="G285" s="104">
        <f t="shared" si="50"/>
        <v>0.05</v>
      </c>
      <c r="H285" s="14">
        <f ca="1">IF(C285=0,0,YEAR(TODAY())-'14.1.ТС УЧ'!F284)</f>
        <v>53</v>
      </c>
      <c r="I285" s="104">
        <f>IF(C285=0,0,'14.1.ТС УЧ'!I284/1000)</f>
        <v>0.03</v>
      </c>
      <c r="J285" s="104">
        <f t="shared" si="51"/>
        <v>1</v>
      </c>
      <c r="K285" s="14">
        <f>IF(C285=0,0,'14.1.ТС УЧ'!H284/1000)</f>
        <v>8.1000000000000003E-2</v>
      </c>
      <c r="L285" s="14">
        <f t="shared" ca="1" si="52"/>
        <v>7.0770193226879003</v>
      </c>
      <c r="M285" s="13">
        <f t="shared" ca="1" si="53"/>
        <v>1260.1100023105093</v>
      </c>
      <c r="N285" s="13">
        <f t="shared" ca="1" si="54"/>
        <v>37.803300069315277</v>
      </c>
      <c r="O285" s="12">
        <f t="shared" si="55"/>
        <v>5.6205481627436145</v>
      </c>
      <c r="P285" s="12">
        <f t="shared" si="56"/>
        <v>0.1779185892629839</v>
      </c>
      <c r="Q285" s="11">
        <f t="shared" ca="1" si="48"/>
        <v>29264.569449874834</v>
      </c>
      <c r="R285" s="10">
        <f t="shared" ca="1" si="57"/>
        <v>3.8215133595390809E-17</v>
      </c>
      <c r="U285" s="9">
        <f t="shared" ca="1" si="49"/>
        <v>16252.39501048662</v>
      </c>
    </row>
    <row r="286" spans="2:21" x14ac:dyDescent="0.3">
      <c r="B286" s="104">
        <v>280</v>
      </c>
      <c r="C286" s="104" t="str">
        <f>'14.1.ТС УЧ'!C285</f>
        <v>Котельная с. Кременки</v>
      </c>
      <c r="D286" s="104" t="str">
        <f>'14.1.ТС УЧ'!D285</f>
        <v>ТК18</v>
      </c>
      <c r="E286" s="104" t="str">
        <f>'14.1.ТС УЧ'!E285</f>
        <v xml:space="preserve">ул. Новостройка, 5 </v>
      </c>
      <c r="F286" s="104">
        <f>IF('14.1.ТС УЧ'!G285="Подземная канальная или подвальная",2,IF('14.1.ТС УЧ'!G285="Подземная бесканальная",2,IF('14.1.ТС УЧ'!G285="Надземная",1,0)))</f>
        <v>2</v>
      </c>
      <c r="G286" s="104">
        <f t="shared" si="50"/>
        <v>0.05</v>
      </c>
      <c r="H286" s="14">
        <f ca="1">IF(C286=0,0,YEAR(TODAY())-'14.1.ТС УЧ'!F285)</f>
        <v>53</v>
      </c>
      <c r="I286" s="104">
        <f>IF(C286=0,0,'14.1.ТС УЧ'!I285/1000)</f>
        <v>1.2E-2</v>
      </c>
      <c r="J286" s="104">
        <f t="shared" si="51"/>
        <v>1</v>
      </c>
      <c r="K286" s="14">
        <f>IF(C286=0,0,'14.1.ТС УЧ'!H285/1000)</f>
        <v>8.1000000000000003E-2</v>
      </c>
      <c r="L286" s="14">
        <f t="shared" ca="1" si="52"/>
        <v>7.0770193226879003</v>
      </c>
      <c r="M286" s="13">
        <f t="shared" ca="1" si="53"/>
        <v>1260.1100023105093</v>
      </c>
      <c r="N286" s="13">
        <f t="shared" ca="1" si="54"/>
        <v>15.121320027726112</v>
      </c>
      <c r="O286" s="12">
        <f t="shared" si="55"/>
        <v>5.6205481627436145</v>
      </c>
      <c r="P286" s="12">
        <f t="shared" si="56"/>
        <v>0.1779185892629839</v>
      </c>
      <c r="Q286" s="11">
        <f t="shared" ca="1" si="48"/>
        <v>29264.569449874834</v>
      </c>
      <c r="R286" s="10">
        <f t="shared" ca="1" si="57"/>
        <v>2.7095311789599437E-7</v>
      </c>
      <c r="U286" s="9">
        <f t="shared" ca="1" si="49"/>
        <v>16337.385117986714</v>
      </c>
    </row>
    <row r="287" spans="2:21" x14ac:dyDescent="0.3">
      <c r="B287" s="104">
        <v>281</v>
      </c>
      <c r="C287" s="104" t="str">
        <f>'14.1.ТС УЧ'!C286</f>
        <v>Котельная с. Кременки</v>
      </c>
      <c r="D287" s="104" t="str">
        <f>'14.1.ТС УЧ'!D286</f>
        <v>ТК16</v>
      </c>
      <c r="E287" s="104" t="str">
        <f>'14.1.ТС УЧ'!E286</f>
        <v xml:space="preserve">УТ21-ГВС </v>
      </c>
      <c r="F287" s="104">
        <f>IF('14.1.ТС УЧ'!G286="Подземная канальная или подвальная",2,IF('14.1.ТС УЧ'!G286="Подземная бесканальная",2,IF('14.1.ТС УЧ'!G286="Надземная",1,0)))</f>
        <v>2</v>
      </c>
      <c r="G287" s="104">
        <f t="shared" si="50"/>
        <v>0.05</v>
      </c>
      <c r="H287" s="14">
        <f ca="1">IF(C287=0,0,YEAR(TODAY())-'14.1.ТС УЧ'!F286)</f>
        <v>53</v>
      </c>
      <c r="I287" s="104">
        <f>IF(C287=0,0,'14.1.ТС УЧ'!I286/1000)</f>
        <v>4.2000000000000003E-2</v>
      </c>
      <c r="J287" s="104">
        <f t="shared" si="51"/>
        <v>1</v>
      </c>
      <c r="K287" s="14">
        <f>IF(C287=0,0,'14.1.ТС УЧ'!H286/1000)</f>
        <v>8.1000000000000003E-2</v>
      </c>
      <c r="L287" s="14">
        <f t="shared" ca="1" si="52"/>
        <v>7.0770193226879003</v>
      </c>
      <c r="M287" s="13">
        <f t="shared" ca="1" si="53"/>
        <v>1260.1100023105093</v>
      </c>
      <c r="N287" s="13">
        <f t="shared" ca="1" si="54"/>
        <v>52.924620097041398</v>
      </c>
      <c r="O287" s="12">
        <f t="shared" si="55"/>
        <v>5.6205481627436145</v>
      </c>
      <c r="P287" s="12">
        <f t="shared" si="56"/>
        <v>0.1779185892629839</v>
      </c>
      <c r="Q287" s="11">
        <f t="shared" ca="1" si="48"/>
        <v>29264.569449874834</v>
      </c>
      <c r="R287" s="10">
        <f t="shared" ca="1" si="57"/>
        <v>1.0354509598483011E-23</v>
      </c>
      <c r="U287" s="9">
        <f t="shared" ca="1" si="49"/>
        <v>16634.850494237045</v>
      </c>
    </row>
    <row r="288" spans="2:21" x14ac:dyDescent="0.3">
      <c r="B288" s="104">
        <v>282</v>
      </c>
      <c r="C288" s="104" t="str">
        <f>'14.1.ТС УЧ'!C287</f>
        <v>Котельная с. Кременки</v>
      </c>
      <c r="D288" s="104" t="str">
        <f>'14.1.ТС УЧ'!D287</f>
        <v>УТ1</v>
      </c>
      <c r="E288" s="104" t="str">
        <f>'14.1.ТС УЧ'!E287</f>
        <v xml:space="preserve">ул. Новостройка, 21 </v>
      </c>
      <c r="F288" s="104">
        <f>IF('14.1.ТС УЧ'!G287="Подземная канальная или подвальная",2,IF('14.1.ТС УЧ'!G287="Подземная бесканальная",2,IF('14.1.ТС УЧ'!G287="Надземная",1,0)))</f>
        <v>1</v>
      </c>
      <c r="G288" s="104">
        <f t="shared" si="50"/>
        <v>0.05</v>
      </c>
      <c r="H288" s="14">
        <f ca="1">IF(C288=0,0,YEAR(TODAY())-'14.1.ТС УЧ'!F287)</f>
        <v>54</v>
      </c>
      <c r="I288" s="104">
        <f>IF(C288=0,0,'14.1.ТС УЧ'!I287/1000)</f>
        <v>8.0000000000000002E-3</v>
      </c>
      <c r="J288" s="104">
        <f t="shared" si="51"/>
        <v>1</v>
      </c>
      <c r="K288" s="14">
        <f>IF(C288=0,0,'14.1.ТС УЧ'!H287/1000)</f>
        <v>5.0999999999999997E-2</v>
      </c>
      <c r="L288" s="14">
        <f t="shared" ca="1" si="52"/>
        <v>7.4398658624364185</v>
      </c>
      <c r="M288" s="13">
        <f t="shared" ca="1" si="53"/>
        <v>2603.0803636513529</v>
      </c>
      <c r="N288" s="13">
        <f t="shared" ca="1" si="54"/>
        <v>20.824642909210823</v>
      </c>
      <c r="O288" s="12">
        <f t="shared" si="55"/>
        <v>4.4658198822924025</v>
      </c>
      <c r="P288" s="12">
        <f t="shared" si="56"/>
        <v>0.2239230480309202</v>
      </c>
      <c r="Q288" s="11">
        <f t="shared" ca="1" si="48"/>
        <v>29264.569449874834</v>
      </c>
      <c r="R288" s="10">
        <f t="shared" ca="1" si="57"/>
        <v>9.0359224906437867E-10</v>
      </c>
      <c r="U288" s="9">
        <f t="shared" ca="1" si="49"/>
        <v>16727.849598582638</v>
      </c>
    </row>
    <row r="289" spans="2:21" ht="27.6" x14ac:dyDescent="0.3">
      <c r="B289" s="104">
        <v>283</v>
      </c>
      <c r="C289" s="104" t="str">
        <f>'14.1.ТС УЧ'!C288</f>
        <v>Котельная с. Кременки</v>
      </c>
      <c r="D289" s="104" t="str">
        <f>'14.1.ТС УЧ'!D288</f>
        <v>Котельная с. Кременки</v>
      </c>
      <c r="E289" s="104" t="str">
        <f>'14.1.ТС УЧ'!E288</f>
        <v xml:space="preserve">УТ1-ГВС </v>
      </c>
      <c r="F289" s="104">
        <f>IF('14.1.ТС УЧ'!G288="Подземная канальная или подвальная",2,IF('14.1.ТС УЧ'!G288="Подземная бесканальная",2,IF('14.1.ТС УЧ'!G288="Надземная",1,0)))</f>
        <v>1</v>
      </c>
      <c r="G289" s="104">
        <f t="shared" si="50"/>
        <v>0.05</v>
      </c>
      <c r="H289" s="14">
        <f ca="1">IF(C289=0,0,YEAR(TODAY())-'14.1.ТС УЧ'!F288)</f>
        <v>54</v>
      </c>
      <c r="I289" s="104">
        <f>IF(C289=0,0,'14.1.ТС УЧ'!I288/1000)</f>
        <v>9.9000000000000005E-2</v>
      </c>
      <c r="J289" s="104">
        <f t="shared" si="51"/>
        <v>1</v>
      </c>
      <c r="K289" s="14">
        <f>IF(C289=0,0,'14.1.ТС УЧ'!H288/1000)</f>
        <v>5.0999999999999997E-2</v>
      </c>
      <c r="L289" s="14">
        <f t="shared" ca="1" si="52"/>
        <v>7.4398658624364185</v>
      </c>
      <c r="M289" s="13">
        <f t="shared" ca="1" si="53"/>
        <v>2603.0803636513529</v>
      </c>
      <c r="N289" s="13">
        <f t="shared" ca="1" si="54"/>
        <v>257.70495600148394</v>
      </c>
      <c r="O289" s="12">
        <f t="shared" si="55"/>
        <v>4.4658198822924025</v>
      </c>
      <c r="P289" s="12">
        <f t="shared" si="56"/>
        <v>0.2239230480309202</v>
      </c>
      <c r="Q289" s="11">
        <f t="shared" ca="1" si="48"/>
        <v>29264.569449874834</v>
      </c>
      <c r="R289" s="10">
        <f t="shared" ca="1" si="57"/>
        <v>1.202706475973321E-112</v>
      </c>
      <c r="U289" s="9">
        <f t="shared" ca="1" si="49"/>
        <v>17878.713514859352</v>
      </c>
    </row>
    <row r="290" spans="2:21" x14ac:dyDescent="0.3">
      <c r="B290" s="104">
        <v>284</v>
      </c>
      <c r="C290" s="104" t="str">
        <f>'14.1.ТС УЧ'!C289</f>
        <v>Котельная с. Кременки</v>
      </c>
      <c r="D290" s="104" t="str">
        <f>'14.1.ТС УЧ'!D289</f>
        <v>УТ1-ГВС</v>
      </c>
      <c r="E290" s="104" t="str">
        <f>'14.1.ТС УЧ'!E289</f>
        <v xml:space="preserve">ул. Новостройка, 21 </v>
      </c>
      <c r="F290" s="104">
        <f>IF('14.1.ТС УЧ'!G289="Подземная канальная или подвальная",2,IF('14.1.ТС УЧ'!G289="Подземная бесканальная",2,IF('14.1.ТС УЧ'!G289="Надземная",1,0)))</f>
        <v>1</v>
      </c>
      <c r="G290" s="104">
        <f t="shared" si="50"/>
        <v>0.05</v>
      </c>
      <c r="H290" s="14">
        <f ca="1">IF(C290=0,0,YEAR(TODAY())-'14.1.ТС УЧ'!F289)</f>
        <v>54</v>
      </c>
      <c r="I290" s="104">
        <f>IF(C290=0,0,'14.1.ТС УЧ'!I289/1000)</f>
        <v>8.0000000000000002E-3</v>
      </c>
      <c r="J290" s="104">
        <f t="shared" si="51"/>
        <v>1</v>
      </c>
      <c r="K290" s="14">
        <f>IF(C290=0,0,'14.1.ТС УЧ'!H289/1000)</f>
        <v>5.0999999999999997E-2</v>
      </c>
      <c r="L290" s="14">
        <f t="shared" ca="1" si="52"/>
        <v>7.4398658624364185</v>
      </c>
      <c r="M290" s="13">
        <f t="shared" ca="1" si="53"/>
        <v>2603.0803636513529</v>
      </c>
      <c r="N290" s="13">
        <f t="shared" ca="1" si="54"/>
        <v>20.824642909210823</v>
      </c>
      <c r="O290" s="12">
        <f t="shared" si="55"/>
        <v>4.4658198822924025</v>
      </c>
      <c r="P290" s="12">
        <f t="shared" si="56"/>
        <v>0.2239230480309202</v>
      </c>
      <c r="Q290" s="11">
        <f t="shared" ca="1" si="48"/>
        <v>29264.569449874834</v>
      </c>
      <c r="R290" s="10">
        <f t="shared" ca="1" si="57"/>
        <v>9.0359224906437867E-10</v>
      </c>
      <c r="U290" s="9">
        <f t="shared" ca="1" si="49"/>
        <v>17971.712619204944</v>
      </c>
    </row>
    <row r="291" spans="2:21" x14ac:dyDescent="0.3">
      <c r="B291" s="104">
        <v>285</v>
      </c>
      <c r="C291" s="104" t="str">
        <f>'14.1.ТС УЧ'!C290</f>
        <v>Котельная с. Кременки</v>
      </c>
      <c r="D291" s="104" t="str">
        <f>'14.1.ТС УЧ'!D290</f>
        <v>УТ1-ГВС</v>
      </c>
      <c r="E291" s="104" t="str">
        <f>'14.1.ТС УЧ'!E290</f>
        <v xml:space="preserve">УТ2-ГВС </v>
      </c>
      <c r="F291" s="104">
        <f>IF('14.1.ТС УЧ'!G290="Подземная канальная или подвальная",2,IF('14.1.ТС УЧ'!G290="Подземная бесканальная",2,IF('14.1.ТС УЧ'!G290="Надземная",1,0)))</f>
        <v>1</v>
      </c>
      <c r="G291" s="104">
        <f t="shared" si="50"/>
        <v>0.05</v>
      </c>
      <c r="H291" s="14">
        <f ca="1">IF(C291=0,0,YEAR(TODAY())-'14.1.ТС УЧ'!F290)</f>
        <v>54</v>
      </c>
      <c r="I291" s="104">
        <f>IF(C291=0,0,'14.1.ТС УЧ'!I290/1000)</f>
        <v>4.7E-2</v>
      </c>
      <c r="J291" s="104">
        <f t="shared" si="51"/>
        <v>1</v>
      </c>
      <c r="K291" s="14">
        <f>IF(C291=0,0,'14.1.ТС УЧ'!H290/1000)</f>
        <v>5.0999999999999997E-2</v>
      </c>
      <c r="L291" s="14">
        <f t="shared" ca="1" si="52"/>
        <v>7.4398658624364185</v>
      </c>
      <c r="M291" s="13">
        <f t="shared" ca="1" si="53"/>
        <v>2603.0803636513529</v>
      </c>
      <c r="N291" s="13">
        <f t="shared" ca="1" si="54"/>
        <v>122.34477709161358</v>
      </c>
      <c r="O291" s="12">
        <f t="shared" si="55"/>
        <v>4.4658198822924025</v>
      </c>
      <c r="P291" s="12">
        <f t="shared" si="56"/>
        <v>0.2239230480309202</v>
      </c>
      <c r="Q291" s="11">
        <f t="shared" ca="1" si="48"/>
        <v>29264.569449874834</v>
      </c>
      <c r="R291" s="10">
        <f t="shared" ca="1" si="57"/>
        <v>7.3508645346159629E-54</v>
      </c>
      <c r="U291" s="9">
        <f t="shared" ca="1" si="49"/>
        <v>18518.082357235304</v>
      </c>
    </row>
    <row r="292" spans="2:21" x14ac:dyDescent="0.3">
      <c r="B292" s="104">
        <v>286</v>
      </c>
      <c r="C292" s="104" t="str">
        <f>'14.1.ТС УЧ'!C291</f>
        <v>Котельная с. Кременки</v>
      </c>
      <c r="D292" s="104" t="str">
        <f>'14.1.ТС УЧ'!D291</f>
        <v>УТ2-ГВС</v>
      </c>
      <c r="E292" s="104" t="str">
        <f>'14.1.ТС УЧ'!E291</f>
        <v xml:space="preserve">УТ3-ГВС </v>
      </c>
      <c r="F292" s="104">
        <f>IF('14.1.ТС УЧ'!G291="Подземная канальная или подвальная",2,IF('14.1.ТС УЧ'!G291="Подземная бесканальная",2,IF('14.1.ТС УЧ'!G291="Надземная",1,0)))</f>
        <v>1</v>
      </c>
      <c r="G292" s="104">
        <f t="shared" si="50"/>
        <v>0.05</v>
      </c>
      <c r="H292" s="14">
        <f ca="1">IF(C292=0,0,YEAR(TODAY())-'14.1.ТС УЧ'!F291)</f>
        <v>54</v>
      </c>
      <c r="I292" s="104">
        <f>IF(C292=0,0,'14.1.ТС УЧ'!I291/1000)</f>
        <v>8.7999999999999995E-2</v>
      </c>
      <c r="J292" s="104">
        <f t="shared" si="51"/>
        <v>1</v>
      </c>
      <c r="K292" s="14">
        <f>IF(C292=0,0,'14.1.ТС УЧ'!H291/1000)</f>
        <v>5.0999999999999997E-2</v>
      </c>
      <c r="L292" s="14">
        <f t="shared" ca="1" si="52"/>
        <v>7.4398658624364185</v>
      </c>
      <c r="M292" s="13">
        <f t="shared" ca="1" si="53"/>
        <v>2603.0803636513529</v>
      </c>
      <c r="N292" s="13">
        <f t="shared" ca="1" si="54"/>
        <v>229.07107200131904</v>
      </c>
      <c r="O292" s="12">
        <f t="shared" si="55"/>
        <v>4.4658198822924025</v>
      </c>
      <c r="P292" s="12">
        <f t="shared" si="56"/>
        <v>0.2239230480309202</v>
      </c>
      <c r="Q292" s="11">
        <f t="shared" ca="1" si="48"/>
        <v>29264.569449874834</v>
      </c>
      <c r="R292" s="10">
        <f t="shared" ca="1" si="57"/>
        <v>3.2786681827214795E-100</v>
      </c>
      <c r="U292" s="9">
        <f t="shared" ca="1" si="49"/>
        <v>19541.072505036827</v>
      </c>
    </row>
    <row r="293" spans="2:21" x14ac:dyDescent="0.3">
      <c r="B293" s="104">
        <v>287</v>
      </c>
      <c r="C293" s="104" t="str">
        <f>'14.1.ТС УЧ'!C292</f>
        <v>Котельная с. Кременки</v>
      </c>
      <c r="D293" s="104" t="str">
        <f>'14.1.ТС УЧ'!D292</f>
        <v>УТ3</v>
      </c>
      <c r="E293" s="104" t="str">
        <f>'14.1.ТС УЧ'!E292</f>
        <v xml:space="preserve">ТК2 </v>
      </c>
      <c r="F293" s="104">
        <f>IF('14.1.ТС УЧ'!G292="Подземная канальная или подвальная",2,IF('14.1.ТС УЧ'!G292="Подземная бесканальная",2,IF('14.1.ТС УЧ'!G292="Надземная",1,0)))</f>
        <v>2</v>
      </c>
      <c r="G293" s="104">
        <f t="shared" si="50"/>
        <v>0.05</v>
      </c>
      <c r="H293" s="14">
        <f ca="1">IF(C293=0,0,YEAR(TODAY())-'14.1.ТС УЧ'!F292)</f>
        <v>54</v>
      </c>
      <c r="I293" s="104">
        <f>IF(C293=0,0,'14.1.ТС УЧ'!I292/1000)</f>
        <v>4.2999999999999997E-2</v>
      </c>
      <c r="J293" s="104">
        <f t="shared" si="51"/>
        <v>1</v>
      </c>
      <c r="K293" s="14">
        <f>IF(C293=0,0,'14.1.ТС УЧ'!H292/1000)</f>
        <v>5.0999999999999997E-2</v>
      </c>
      <c r="L293" s="14">
        <f t="shared" ca="1" si="52"/>
        <v>7.4398658624364185</v>
      </c>
      <c r="M293" s="13">
        <f t="shared" ca="1" si="53"/>
        <v>2603.0803636513529</v>
      </c>
      <c r="N293" s="13">
        <f t="shared" ca="1" si="54"/>
        <v>111.93245563700816</v>
      </c>
      <c r="O293" s="12">
        <f t="shared" si="55"/>
        <v>4.4658198822924025</v>
      </c>
      <c r="P293" s="12">
        <f t="shared" si="56"/>
        <v>0.2239230480309202</v>
      </c>
      <c r="Q293" s="11">
        <f t="shared" ca="1" si="48"/>
        <v>29264.569449874834</v>
      </c>
      <c r="R293" s="10">
        <f t="shared" ca="1" si="57"/>
        <v>2.4454127429444358E-49</v>
      </c>
      <c r="U293" s="9">
        <f t="shared" ca="1" si="49"/>
        <v>20040.94269089439</v>
      </c>
    </row>
    <row r="294" spans="2:21" x14ac:dyDescent="0.3">
      <c r="B294" s="104">
        <v>288</v>
      </c>
      <c r="C294" s="104" t="str">
        <f>'14.1.ТС УЧ'!C293</f>
        <v>Котельная с. Кременки</v>
      </c>
      <c r="D294" s="104" t="str">
        <f>'14.1.ТС УЧ'!D293</f>
        <v>ТК4</v>
      </c>
      <c r="E294" s="104" t="str">
        <f>'14.1.ТС УЧ'!E293</f>
        <v xml:space="preserve">ул. Новостройка, 1 </v>
      </c>
      <c r="F294" s="104">
        <f>IF('14.1.ТС УЧ'!G293="Подземная канальная или подвальная",2,IF('14.1.ТС УЧ'!G293="Подземная бесканальная",2,IF('14.1.ТС УЧ'!G293="Надземная",1,0)))</f>
        <v>2</v>
      </c>
      <c r="G294" s="104">
        <f t="shared" si="50"/>
        <v>0.05</v>
      </c>
      <c r="H294" s="14">
        <f ca="1">IF(C294=0,0,YEAR(TODAY())-'14.1.ТС УЧ'!F293)</f>
        <v>53</v>
      </c>
      <c r="I294" s="104">
        <f>IF(C294=0,0,'14.1.ТС УЧ'!I293/1000)</f>
        <v>0.01</v>
      </c>
      <c r="J294" s="104">
        <f t="shared" si="51"/>
        <v>1</v>
      </c>
      <c r="K294" s="14">
        <f>IF(C294=0,0,'14.1.ТС УЧ'!H293/1000)</f>
        <v>5.0999999999999997E-2</v>
      </c>
      <c r="L294" s="14">
        <f t="shared" ca="1" si="52"/>
        <v>7.0770193226879003</v>
      </c>
      <c r="M294" s="13">
        <f t="shared" ca="1" si="53"/>
        <v>1260.1100023105093</v>
      </c>
      <c r="N294" s="13">
        <f t="shared" ca="1" si="54"/>
        <v>12.601100023105094</v>
      </c>
      <c r="O294" s="12">
        <f t="shared" si="55"/>
        <v>4.4658198822924025</v>
      </c>
      <c r="P294" s="12">
        <f t="shared" si="56"/>
        <v>0.2239230480309202</v>
      </c>
      <c r="Q294" s="11">
        <f t="shared" ca="1" si="48"/>
        <v>29264.569449874834</v>
      </c>
      <c r="R294" s="10">
        <f t="shared" ca="1" si="57"/>
        <v>3.3683079788779551E-6</v>
      </c>
      <c r="U294" s="9">
        <f t="shared" ca="1" si="49"/>
        <v>20097.216933916327</v>
      </c>
    </row>
    <row r="295" spans="2:21" x14ac:dyDescent="0.3">
      <c r="B295" s="104">
        <v>289</v>
      </c>
      <c r="C295" s="104" t="str">
        <f>'14.1.ТС УЧ'!C294</f>
        <v>Котельная с. Кременки</v>
      </c>
      <c r="D295" s="104" t="str">
        <f>'14.1.ТС УЧ'!D294</f>
        <v>ТК4</v>
      </c>
      <c r="E295" s="104" t="str">
        <f>'14.1.ТС УЧ'!E294</f>
        <v xml:space="preserve">ул. Новостройка, 3 </v>
      </c>
      <c r="F295" s="104">
        <f>IF('14.1.ТС УЧ'!G294="Подземная канальная или подвальная",2,IF('14.1.ТС УЧ'!G294="Подземная бесканальная",2,IF('14.1.ТС УЧ'!G294="Надземная",1,0)))</f>
        <v>2</v>
      </c>
      <c r="G295" s="104">
        <f t="shared" si="50"/>
        <v>0.05</v>
      </c>
      <c r="H295" s="14">
        <f ca="1">IF(C295=0,0,YEAR(TODAY())-'14.1.ТС УЧ'!F294)</f>
        <v>53</v>
      </c>
      <c r="I295" s="104">
        <f>IF(C295=0,0,'14.1.ТС УЧ'!I294/1000)</f>
        <v>5.8000000000000003E-2</v>
      </c>
      <c r="J295" s="104">
        <f t="shared" si="51"/>
        <v>1</v>
      </c>
      <c r="K295" s="14">
        <f>IF(C295=0,0,'14.1.ТС УЧ'!H294/1000)</f>
        <v>5.0999999999999997E-2</v>
      </c>
      <c r="L295" s="14">
        <f t="shared" ca="1" si="52"/>
        <v>7.0770193226879003</v>
      </c>
      <c r="M295" s="13">
        <f t="shared" ca="1" si="53"/>
        <v>1260.1100023105093</v>
      </c>
      <c r="N295" s="13">
        <f t="shared" ca="1" si="54"/>
        <v>73.086380134009545</v>
      </c>
      <c r="O295" s="12">
        <f t="shared" si="55"/>
        <v>4.4658198822924025</v>
      </c>
      <c r="P295" s="12">
        <f t="shared" si="56"/>
        <v>0.2239230480309202</v>
      </c>
      <c r="Q295" s="11">
        <f t="shared" ca="1" si="48"/>
        <v>29264.569449874834</v>
      </c>
      <c r="R295" s="10">
        <f t="shared" ca="1" si="57"/>
        <v>1.8154671940800768E-32</v>
      </c>
      <c r="U295" s="9">
        <f t="shared" ca="1" si="49"/>
        <v>20423.607543443566</v>
      </c>
    </row>
    <row r="296" spans="2:21" x14ac:dyDescent="0.3">
      <c r="B296" s="104">
        <v>290</v>
      </c>
      <c r="C296" s="104" t="str">
        <f>'14.1.ТС УЧ'!C295</f>
        <v>Котельная с. Кременки</v>
      </c>
      <c r="D296" s="104" t="str">
        <f>'14.1.ТС УЧ'!D295</f>
        <v>ТК5</v>
      </c>
      <c r="E296" s="104" t="str">
        <f>'14.1.ТС УЧ'!E295</f>
        <v xml:space="preserve">ул. Новостройка, 2 </v>
      </c>
      <c r="F296" s="104">
        <f>IF('14.1.ТС УЧ'!G295="Подземная канальная или подвальная",2,IF('14.1.ТС УЧ'!G295="Подземная бесканальная",2,IF('14.1.ТС УЧ'!G295="Надземная",1,0)))</f>
        <v>2</v>
      </c>
      <c r="G296" s="104">
        <f t="shared" si="50"/>
        <v>0.05</v>
      </c>
      <c r="H296" s="14">
        <f ca="1">IF(C296=0,0,YEAR(TODAY())-'14.1.ТС УЧ'!F295)</f>
        <v>53</v>
      </c>
      <c r="I296" s="104">
        <f>IF(C296=0,0,'14.1.ТС УЧ'!I295/1000)</f>
        <v>8.9999999999999993E-3</v>
      </c>
      <c r="J296" s="104">
        <f t="shared" si="51"/>
        <v>1</v>
      </c>
      <c r="K296" s="14">
        <f>IF(C296=0,0,'14.1.ТС УЧ'!H295/1000)</f>
        <v>5.0999999999999997E-2</v>
      </c>
      <c r="L296" s="14">
        <f t="shared" ca="1" si="52"/>
        <v>7.0770193226879003</v>
      </c>
      <c r="M296" s="13">
        <f t="shared" ca="1" si="53"/>
        <v>1260.1100023105093</v>
      </c>
      <c r="N296" s="13">
        <f t="shared" ca="1" si="54"/>
        <v>11.340990020794584</v>
      </c>
      <c r="O296" s="12">
        <f t="shared" si="55"/>
        <v>4.4658198822924025</v>
      </c>
      <c r="P296" s="12">
        <f t="shared" si="56"/>
        <v>0.2239230480309202</v>
      </c>
      <c r="Q296" s="11">
        <f t="shared" ca="1" si="48"/>
        <v>29264.569449874834</v>
      </c>
      <c r="R296" s="10">
        <f t="shared" ca="1" si="57"/>
        <v>1.1876011641670578E-5</v>
      </c>
      <c r="U296" s="9">
        <f t="shared" ca="1" si="49"/>
        <v>20474.254362163309</v>
      </c>
    </row>
    <row r="297" spans="2:21" x14ac:dyDescent="0.3">
      <c r="B297" s="104">
        <v>291</v>
      </c>
      <c r="C297" s="104" t="str">
        <f>'14.1.ТС УЧ'!C296</f>
        <v>Котельная с. Кременки</v>
      </c>
      <c r="D297" s="104" t="str">
        <f>'14.1.ТС УЧ'!D296</f>
        <v>ТК6</v>
      </c>
      <c r="E297" s="104" t="str">
        <f>'14.1.ТС УЧ'!E296</f>
        <v xml:space="preserve">ул. Новостройка, 17 </v>
      </c>
      <c r="F297" s="104">
        <f>IF('14.1.ТС УЧ'!G296="Подземная канальная или подвальная",2,IF('14.1.ТС УЧ'!G296="Подземная бесканальная",2,IF('14.1.ТС УЧ'!G296="Надземная",1,0)))</f>
        <v>2</v>
      </c>
      <c r="G297" s="104">
        <f t="shared" si="50"/>
        <v>0.05</v>
      </c>
      <c r="H297" s="14">
        <f ca="1">IF(C297=0,0,YEAR(TODAY())-'14.1.ТС УЧ'!F296)</f>
        <v>53</v>
      </c>
      <c r="I297" s="104">
        <f>IF(C297=0,0,'14.1.ТС УЧ'!I296/1000)</f>
        <v>1.6E-2</v>
      </c>
      <c r="J297" s="104">
        <f t="shared" si="51"/>
        <v>1</v>
      </c>
      <c r="K297" s="14">
        <f>IF(C297=0,0,'14.1.ТС УЧ'!H296/1000)</f>
        <v>5.0999999999999997E-2</v>
      </c>
      <c r="L297" s="14">
        <f t="shared" ca="1" si="52"/>
        <v>7.0770193226879003</v>
      </c>
      <c r="M297" s="13">
        <f t="shared" ca="1" si="53"/>
        <v>1260.1100023105093</v>
      </c>
      <c r="N297" s="13">
        <f t="shared" ca="1" si="54"/>
        <v>20.16176003696815</v>
      </c>
      <c r="O297" s="12">
        <f t="shared" si="55"/>
        <v>4.4658198822924025</v>
      </c>
      <c r="P297" s="12">
        <f t="shared" si="56"/>
        <v>0.2239230480309202</v>
      </c>
      <c r="Q297" s="11">
        <f t="shared" ca="1" si="48"/>
        <v>29264.569449874834</v>
      </c>
      <c r="R297" s="10">
        <f t="shared" ca="1" si="57"/>
        <v>1.7533106486723869E-9</v>
      </c>
      <c r="U297" s="9">
        <f t="shared" ca="1" si="49"/>
        <v>20564.293150998408</v>
      </c>
    </row>
    <row r="298" spans="2:21" x14ac:dyDescent="0.3">
      <c r="B298" s="104">
        <v>292</v>
      </c>
      <c r="C298" s="104" t="str">
        <f>'14.1.ТС УЧ'!C297</f>
        <v>Котельная с. Кременки</v>
      </c>
      <c r="D298" s="104" t="str">
        <f>'14.1.ТС УЧ'!D297</f>
        <v>ТК7</v>
      </c>
      <c r="E298" s="104" t="str">
        <f>'14.1.ТС УЧ'!E297</f>
        <v xml:space="preserve">ул. Новостройка, 11 </v>
      </c>
      <c r="F298" s="104">
        <f>IF('14.1.ТС УЧ'!G297="Подземная канальная или подвальная",2,IF('14.1.ТС УЧ'!G297="Подземная бесканальная",2,IF('14.1.ТС УЧ'!G297="Надземная",1,0)))</f>
        <v>2</v>
      </c>
      <c r="G298" s="104">
        <f t="shared" si="50"/>
        <v>0.05</v>
      </c>
      <c r="H298" s="14">
        <f ca="1">IF(C298=0,0,YEAR(TODAY())-'14.1.ТС УЧ'!F297)</f>
        <v>36</v>
      </c>
      <c r="I298" s="104">
        <f>IF(C298=0,0,'14.1.ТС УЧ'!I297/1000)</f>
        <v>2.7E-2</v>
      </c>
      <c r="J298" s="104">
        <f t="shared" si="51"/>
        <v>1</v>
      </c>
      <c r="K298" s="14">
        <f>IF(C298=0,0,'14.1.ТС УЧ'!H297/1000)</f>
        <v>5.0999999999999997E-2</v>
      </c>
      <c r="L298" s="14">
        <f t="shared" ca="1" si="52"/>
        <v>3.0248237322064733</v>
      </c>
      <c r="M298" s="13">
        <f t="shared" ca="1" si="53"/>
        <v>0.66893590951042936</v>
      </c>
      <c r="N298" s="13">
        <f t="shared" ca="1" si="54"/>
        <v>1.8061269556781591E-2</v>
      </c>
      <c r="O298" s="12">
        <f t="shared" si="55"/>
        <v>4.4658198822924025</v>
      </c>
      <c r="P298" s="12">
        <f t="shared" si="56"/>
        <v>0.2239230480309202</v>
      </c>
      <c r="Q298" s="11">
        <f t="shared" ca="1" si="48"/>
        <v>29264.569449874834</v>
      </c>
      <c r="R298" s="10">
        <f t="shared" ca="1" si="57"/>
        <v>0.98210085763061827</v>
      </c>
      <c r="U298" s="9">
        <f t="shared" ca="1" si="49"/>
        <v>20564.373809375094</v>
      </c>
    </row>
    <row r="299" spans="2:21" x14ac:dyDescent="0.3">
      <c r="B299" s="104">
        <v>293</v>
      </c>
      <c r="C299" s="104" t="str">
        <f>'14.1.ТС УЧ'!C298</f>
        <v>Котельная с. Кременки</v>
      </c>
      <c r="D299" s="104" t="str">
        <f>'14.1.ТС УЧ'!D298</f>
        <v>ТК9</v>
      </c>
      <c r="E299" s="104" t="str">
        <f>'14.1.ТС УЧ'!E298</f>
        <v xml:space="preserve">ул. Новостройка, 4 </v>
      </c>
      <c r="F299" s="104">
        <f>IF('14.1.ТС УЧ'!G298="Подземная канальная или подвальная",2,IF('14.1.ТС УЧ'!G298="Подземная бесканальная",2,IF('14.1.ТС УЧ'!G298="Надземная",1,0)))</f>
        <v>2</v>
      </c>
      <c r="G299" s="104">
        <f t="shared" si="50"/>
        <v>0.05</v>
      </c>
      <c r="H299" s="14">
        <f ca="1">IF(C299=0,0,YEAR(TODAY())-'14.1.ТС УЧ'!F298)</f>
        <v>53</v>
      </c>
      <c r="I299" s="104">
        <f>IF(C299=0,0,'14.1.ТС УЧ'!I298/1000)</f>
        <v>1.7000000000000001E-2</v>
      </c>
      <c r="J299" s="104">
        <f t="shared" si="51"/>
        <v>1</v>
      </c>
      <c r="K299" s="14">
        <f>IF(C299=0,0,'14.1.ТС УЧ'!H298/1000)</f>
        <v>5.0999999999999997E-2</v>
      </c>
      <c r="L299" s="14">
        <f t="shared" ca="1" si="52"/>
        <v>7.0770193226879003</v>
      </c>
      <c r="M299" s="13">
        <f t="shared" ca="1" si="53"/>
        <v>1260.1100023105093</v>
      </c>
      <c r="N299" s="13">
        <f t="shared" ca="1" si="54"/>
        <v>21.421870039278659</v>
      </c>
      <c r="O299" s="12">
        <f t="shared" si="55"/>
        <v>4.4658198822924025</v>
      </c>
      <c r="P299" s="12">
        <f t="shared" si="56"/>
        <v>0.2239230480309202</v>
      </c>
      <c r="Q299" s="11">
        <f t="shared" ca="1" si="48"/>
        <v>29264.569449874834</v>
      </c>
      <c r="R299" s="10">
        <f t="shared" ca="1" si="57"/>
        <v>4.9727892036186578E-10</v>
      </c>
      <c r="U299" s="9">
        <f t="shared" ca="1" si="49"/>
        <v>20660.040022512389</v>
      </c>
    </row>
    <row r="300" spans="2:21" x14ac:dyDescent="0.3">
      <c r="B300" s="104">
        <v>294</v>
      </c>
      <c r="C300" s="104" t="str">
        <f>'14.1.ТС УЧ'!C299</f>
        <v>Котельная с. Кременки</v>
      </c>
      <c r="D300" s="104" t="str">
        <f>'14.1.ТС УЧ'!D299</f>
        <v>ТК9</v>
      </c>
      <c r="E300" s="104" t="str">
        <f>'14.1.ТС УЧ'!E299</f>
        <v xml:space="preserve">ул. Новостройка, 16 </v>
      </c>
      <c r="F300" s="104">
        <f>IF('14.1.ТС УЧ'!G299="Подземная канальная или подвальная",2,IF('14.1.ТС УЧ'!G299="Подземная бесканальная",2,IF('14.1.ТС УЧ'!G299="Надземная",1,0)))</f>
        <v>2</v>
      </c>
      <c r="G300" s="104">
        <f t="shared" si="50"/>
        <v>0.05</v>
      </c>
      <c r="H300" s="14">
        <f ca="1">IF(C300=0,0,YEAR(TODAY())-'14.1.ТС УЧ'!F299)</f>
        <v>53</v>
      </c>
      <c r="I300" s="104">
        <f>IF(C300=0,0,'14.1.ТС УЧ'!I299/1000)</f>
        <v>0.14599999999999999</v>
      </c>
      <c r="J300" s="104">
        <f t="shared" si="51"/>
        <v>1</v>
      </c>
      <c r="K300" s="14">
        <f>IF(C300=0,0,'14.1.ТС УЧ'!H299/1000)</f>
        <v>5.0999999999999997E-2</v>
      </c>
      <c r="L300" s="14">
        <f t="shared" ca="1" si="52"/>
        <v>7.0770193226879003</v>
      </c>
      <c r="M300" s="13">
        <f t="shared" ca="1" si="53"/>
        <v>1260.1100023105093</v>
      </c>
      <c r="N300" s="13">
        <f t="shared" ca="1" si="54"/>
        <v>183.97606033733436</v>
      </c>
      <c r="O300" s="12">
        <f t="shared" si="55"/>
        <v>4.4658198822924025</v>
      </c>
      <c r="P300" s="12">
        <f t="shared" si="56"/>
        <v>0.2239230480309202</v>
      </c>
      <c r="Q300" s="11">
        <f t="shared" ca="1" si="48"/>
        <v>29264.569449874834</v>
      </c>
      <c r="R300" s="10">
        <f t="shared" ca="1" si="57"/>
        <v>1.2595406640909812E-80</v>
      </c>
      <c r="U300" s="9">
        <f t="shared" ca="1" si="49"/>
        <v>21481.643970632682</v>
      </c>
    </row>
    <row r="301" spans="2:21" x14ac:dyDescent="0.3">
      <c r="B301" s="104">
        <v>295</v>
      </c>
      <c r="C301" s="104" t="str">
        <f>'14.1.ТС УЧ'!C300</f>
        <v>Котельная с. Кременки</v>
      </c>
      <c r="D301" s="104" t="str">
        <f>'14.1.ТС УЧ'!D300</f>
        <v>ТК10</v>
      </c>
      <c r="E301" s="104" t="str">
        <f>'14.1.ТС УЧ'!E300</f>
        <v xml:space="preserve">ТК11 </v>
      </c>
      <c r="F301" s="104">
        <f>IF('14.1.ТС УЧ'!G300="Подземная канальная или подвальная",2,IF('14.1.ТС УЧ'!G300="Подземная бесканальная",2,IF('14.1.ТС УЧ'!G300="Надземная",1,0)))</f>
        <v>2</v>
      </c>
      <c r="G301" s="104">
        <f t="shared" si="50"/>
        <v>0.05</v>
      </c>
      <c r="H301" s="14">
        <f ca="1">IF(C301=0,0,YEAR(TODAY())-'14.1.ТС УЧ'!F300)</f>
        <v>53</v>
      </c>
      <c r="I301" s="104">
        <f>IF(C301=0,0,'14.1.ТС УЧ'!I300/1000)</f>
        <v>1.2999999999999999E-2</v>
      </c>
      <c r="J301" s="104">
        <f t="shared" si="51"/>
        <v>1</v>
      </c>
      <c r="K301" s="14">
        <f>IF(C301=0,0,'14.1.ТС УЧ'!H300/1000)</f>
        <v>5.0999999999999997E-2</v>
      </c>
      <c r="L301" s="14">
        <f t="shared" ca="1" si="52"/>
        <v>7.0770193226879003</v>
      </c>
      <c r="M301" s="13">
        <f t="shared" ca="1" si="53"/>
        <v>1260.1100023105093</v>
      </c>
      <c r="N301" s="13">
        <f t="shared" ca="1" si="54"/>
        <v>16.381430030036622</v>
      </c>
      <c r="O301" s="12">
        <f t="shared" si="55"/>
        <v>4.4658198822924025</v>
      </c>
      <c r="P301" s="12">
        <f t="shared" si="56"/>
        <v>0.2239230480309202</v>
      </c>
      <c r="Q301" s="11">
        <f t="shared" ca="1" si="48"/>
        <v>29264.569449874834</v>
      </c>
      <c r="R301" s="10">
        <f t="shared" ca="1" si="57"/>
        <v>7.6848488907556824E-8</v>
      </c>
      <c r="U301" s="9">
        <f t="shared" ca="1" si="49"/>
        <v>21554.800486561202</v>
      </c>
    </row>
    <row r="302" spans="2:21" x14ac:dyDescent="0.3">
      <c r="B302" s="104">
        <v>296</v>
      </c>
      <c r="C302" s="104" t="str">
        <f>'14.1.ТС УЧ'!C301</f>
        <v>Котельная с. Кременки</v>
      </c>
      <c r="D302" s="104" t="str">
        <f>'14.1.ТС УЧ'!D301</f>
        <v>ТК11</v>
      </c>
      <c r="E302" s="104" t="str">
        <f>'14.1.ТС УЧ'!E301</f>
        <v xml:space="preserve">ул. Новостройка, 20 </v>
      </c>
      <c r="F302" s="104">
        <f>IF('14.1.ТС УЧ'!G301="Подземная канальная или подвальная",2,IF('14.1.ТС УЧ'!G301="Подземная бесканальная",2,IF('14.1.ТС УЧ'!G301="Надземная",1,0)))</f>
        <v>2</v>
      </c>
      <c r="G302" s="104">
        <f t="shared" si="50"/>
        <v>0.05</v>
      </c>
      <c r="H302" s="14">
        <f ca="1">IF(C302=0,0,YEAR(TODAY())-'14.1.ТС УЧ'!F301)</f>
        <v>53</v>
      </c>
      <c r="I302" s="104">
        <f>IF(C302=0,0,'14.1.ТС УЧ'!I301/1000)</f>
        <v>0.01</v>
      </c>
      <c r="J302" s="104">
        <f t="shared" si="51"/>
        <v>1</v>
      </c>
      <c r="K302" s="14">
        <f>IF(C302=0,0,'14.1.ТС УЧ'!H301/1000)</f>
        <v>5.0999999999999997E-2</v>
      </c>
      <c r="L302" s="14">
        <f t="shared" ca="1" si="52"/>
        <v>7.0770193226879003</v>
      </c>
      <c r="M302" s="13">
        <f t="shared" ca="1" si="53"/>
        <v>1260.1100023105093</v>
      </c>
      <c r="N302" s="13">
        <f t="shared" ca="1" si="54"/>
        <v>12.601100023105094</v>
      </c>
      <c r="O302" s="12">
        <f t="shared" si="55"/>
        <v>4.4658198822924025</v>
      </c>
      <c r="P302" s="12">
        <f t="shared" si="56"/>
        <v>0.2239230480309202</v>
      </c>
      <c r="Q302" s="11">
        <f t="shared" ca="1" si="48"/>
        <v>29264.569449874834</v>
      </c>
      <c r="R302" s="10">
        <f t="shared" ca="1" si="57"/>
        <v>3.3683079788779551E-6</v>
      </c>
      <c r="U302" s="9">
        <f t="shared" ca="1" si="49"/>
        <v>21611.074729583139</v>
      </c>
    </row>
    <row r="303" spans="2:21" x14ac:dyDescent="0.3">
      <c r="B303" s="104">
        <v>297</v>
      </c>
      <c r="C303" s="104" t="str">
        <f>'14.1.ТС УЧ'!C302</f>
        <v>Котельная с. Кременки</v>
      </c>
      <c r="D303" s="104" t="str">
        <f>'14.1.ТС УЧ'!D302</f>
        <v>ТК11</v>
      </c>
      <c r="E303" s="104" t="str">
        <f>'14.1.ТС УЧ'!E302</f>
        <v xml:space="preserve">ул. Новостройка, 18 </v>
      </c>
      <c r="F303" s="104">
        <f>IF('14.1.ТС УЧ'!G302="Подземная канальная или подвальная",2,IF('14.1.ТС УЧ'!G302="Подземная бесканальная",2,IF('14.1.ТС УЧ'!G302="Надземная",1,0)))</f>
        <v>2</v>
      </c>
      <c r="G303" s="104">
        <f t="shared" si="50"/>
        <v>0.05</v>
      </c>
      <c r="H303" s="14">
        <f ca="1">IF(C303=0,0,YEAR(TODAY())-'14.1.ТС УЧ'!F302)</f>
        <v>53</v>
      </c>
      <c r="I303" s="104">
        <f>IF(C303=0,0,'14.1.ТС УЧ'!I302/1000)</f>
        <v>0.03</v>
      </c>
      <c r="J303" s="104">
        <f t="shared" si="51"/>
        <v>1</v>
      </c>
      <c r="K303" s="14">
        <f>IF(C303=0,0,'14.1.ТС УЧ'!H302/1000)</f>
        <v>5.0999999999999997E-2</v>
      </c>
      <c r="L303" s="14">
        <f t="shared" ca="1" si="52"/>
        <v>7.0770193226879003</v>
      </c>
      <c r="M303" s="13">
        <f t="shared" ca="1" si="53"/>
        <v>1260.1100023105093</v>
      </c>
      <c r="N303" s="13">
        <f t="shared" ca="1" si="54"/>
        <v>37.803300069315277</v>
      </c>
      <c r="O303" s="12">
        <f t="shared" si="55"/>
        <v>4.4658198822924025</v>
      </c>
      <c r="P303" s="12">
        <f t="shared" si="56"/>
        <v>0.2239230480309202</v>
      </c>
      <c r="Q303" s="11">
        <f t="shared" ca="1" si="48"/>
        <v>29264.569449874834</v>
      </c>
      <c r="R303" s="10">
        <f t="shared" ca="1" si="57"/>
        <v>3.8215133595390809E-17</v>
      </c>
      <c r="U303" s="9">
        <f t="shared" ca="1" si="49"/>
        <v>21779.897458648953</v>
      </c>
    </row>
    <row r="304" spans="2:21" x14ac:dyDescent="0.3">
      <c r="B304" s="104">
        <v>298</v>
      </c>
      <c r="C304" s="104" t="str">
        <f>'14.1.ТС УЧ'!C303</f>
        <v>Котельная с. Кременки</v>
      </c>
      <c r="D304" s="104" t="str">
        <f>'14.1.ТС УЧ'!D303</f>
        <v>ТК12</v>
      </c>
      <c r="E304" s="104" t="str">
        <f>'14.1.ТС УЧ'!E303</f>
        <v xml:space="preserve">ул. Новостройка, 20 </v>
      </c>
      <c r="F304" s="104">
        <f>IF('14.1.ТС УЧ'!G303="Подземная канальная или подвальная",2,IF('14.1.ТС УЧ'!G303="Подземная бесканальная",2,IF('14.1.ТС УЧ'!G303="Надземная",1,0)))</f>
        <v>2</v>
      </c>
      <c r="G304" s="104">
        <f t="shared" si="50"/>
        <v>0.05</v>
      </c>
      <c r="H304" s="14">
        <f ca="1">IF(C304=0,0,YEAR(TODAY())-'14.1.ТС УЧ'!F303)</f>
        <v>53</v>
      </c>
      <c r="I304" s="104">
        <f>IF(C304=0,0,'14.1.ТС УЧ'!I303/1000)</f>
        <v>1.4999999999999999E-2</v>
      </c>
      <c r="J304" s="104">
        <f t="shared" si="51"/>
        <v>1</v>
      </c>
      <c r="K304" s="14">
        <f>IF(C304=0,0,'14.1.ТС УЧ'!H303/1000)</f>
        <v>5.0999999999999997E-2</v>
      </c>
      <c r="L304" s="14">
        <f t="shared" ca="1" si="52"/>
        <v>7.0770193226879003</v>
      </c>
      <c r="M304" s="13">
        <f t="shared" ca="1" si="53"/>
        <v>1260.1100023105093</v>
      </c>
      <c r="N304" s="13">
        <f t="shared" ca="1" si="54"/>
        <v>18.901650034657639</v>
      </c>
      <c r="O304" s="12">
        <f t="shared" si="55"/>
        <v>4.4658198822924025</v>
      </c>
      <c r="P304" s="12">
        <f t="shared" si="56"/>
        <v>0.2239230480309202</v>
      </c>
      <c r="Q304" s="11">
        <f t="shared" ca="1" si="48"/>
        <v>29264.569449874834</v>
      </c>
      <c r="R304" s="10">
        <f t="shared" ca="1" si="57"/>
        <v>6.181839014030599E-9</v>
      </c>
      <c r="U304" s="9">
        <f t="shared" ca="1" si="49"/>
        <v>21864.308823181858</v>
      </c>
    </row>
    <row r="305" spans="2:21" x14ac:dyDescent="0.3">
      <c r="B305" s="104">
        <v>299</v>
      </c>
      <c r="C305" s="104" t="str">
        <f>'14.1.ТС УЧ'!C304</f>
        <v>Котельная с. Кременки</v>
      </c>
      <c r="D305" s="104" t="str">
        <f>'14.1.ТС УЧ'!D304</f>
        <v>ТК14</v>
      </c>
      <c r="E305" s="104" t="str">
        <f>'14.1.ТС УЧ'!E304</f>
        <v xml:space="preserve">ул. Новостройка, 7 </v>
      </c>
      <c r="F305" s="104">
        <f>IF('14.1.ТС УЧ'!G304="Подземная канальная или подвальная",2,IF('14.1.ТС УЧ'!G304="Подземная бесканальная",2,IF('14.1.ТС УЧ'!G304="Надземная",1,0)))</f>
        <v>2</v>
      </c>
      <c r="G305" s="104">
        <f t="shared" si="50"/>
        <v>0.05</v>
      </c>
      <c r="H305" s="14">
        <f ca="1">IF(C305=0,0,YEAR(TODAY())-'14.1.ТС УЧ'!F304)</f>
        <v>53</v>
      </c>
      <c r="I305" s="104">
        <f>IF(C305=0,0,'14.1.ТС УЧ'!I304/1000)</f>
        <v>0.06</v>
      </c>
      <c r="J305" s="104">
        <f t="shared" si="51"/>
        <v>1</v>
      </c>
      <c r="K305" s="14">
        <f>IF(C305=0,0,'14.1.ТС УЧ'!H304/1000)</f>
        <v>5.0999999999999997E-2</v>
      </c>
      <c r="L305" s="14">
        <f t="shared" ca="1" si="52"/>
        <v>7.0770193226879003</v>
      </c>
      <c r="M305" s="13">
        <f t="shared" ca="1" si="53"/>
        <v>1260.1100023105093</v>
      </c>
      <c r="N305" s="13">
        <f t="shared" ca="1" si="54"/>
        <v>75.606600138630554</v>
      </c>
      <c r="O305" s="12">
        <f t="shared" si="55"/>
        <v>4.4658198822924025</v>
      </c>
      <c r="P305" s="12">
        <f t="shared" si="56"/>
        <v>0.2239230480309202</v>
      </c>
      <c r="Q305" s="11">
        <f t="shared" ca="1" si="48"/>
        <v>29264.569449874834</v>
      </c>
      <c r="R305" s="10">
        <f t="shared" ca="1" si="57"/>
        <v>1.4603964357135673E-33</v>
      </c>
      <c r="U305" s="9">
        <f t="shared" ca="1" si="49"/>
        <v>22201.954281313487</v>
      </c>
    </row>
    <row r="306" spans="2:21" x14ac:dyDescent="0.3">
      <c r="B306" s="104">
        <v>300</v>
      </c>
      <c r="C306" s="104" t="str">
        <f>'14.1.ТС УЧ'!C305</f>
        <v>Котельная с. Кременки</v>
      </c>
      <c r="D306" s="104" t="str">
        <f>'14.1.ТС УЧ'!D305</f>
        <v>ТК16</v>
      </c>
      <c r="E306" s="104" t="str">
        <f>'14.1.ТС УЧ'!E305</f>
        <v xml:space="preserve">ул. Новостройка, 8 </v>
      </c>
      <c r="F306" s="104">
        <f>IF('14.1.ТС УЧ'!G305="Подземная канальная или подвальная",2,IF('14.1.ТС УЧ'!G305="Подземная бесканальная",2,IF('14.1.ТС УЧ'!G305="Надземная",1,0)))</f>
        <v>2</v>
      </c>
      <c r="G306" s="104">
        <f t="shared" si="50"/>
        <v>0.05</v>
      </c>
      <c r="H306" s="14">
        <f ca="1">IF(C306=0,0,YEAR(TODAY())-'14.1.ТС УЧ'!F305)</f>
        <v>41</v>
      </c>
      <c r="I306" s="104">
        <f>IF(C306=0,0,'14.1.ТС УЧ'!I305/1000)</f>
        <v>1.2999999999999999E-2</v>
      </c>
      <c r="J306" s="104">
        <f t="shared" si="51"/>
        <v>1</v>
      </c>
      <c r="K306" s="14">
        <f>IF(C306=0,0,'14.1.ТС УЧ'!H305/1000)</f>
        <v>5.0999999999999997E-2</v>
      </c>
      <c r="L306" s="14">
        <f t="shared" ca="1" si="52"/>
        <v>3.8839505531533853</v>
      </c>
      <c r="M306" s="13">
        <f t="shared" ca="1" si="53"/>
        <v>2.9255555368259798</v>
      </c>
      <c r="N306" s="13">
        <f t="shared" ca="1" si="54"/>
        <v>3.8032221978737735E-2</v>
      </c>
      <c r="O306" s="12">
        <f t="shared" si="55"/>
        <v>4.4658198822924025</v>
      </c>
      <c r="P306" s="12">
        <f t="shared" si="56"/>
        <v>0.2239230480309202</v>
      </c>
      <c r="Q306" s="11">
        <f t="shared" ca="1" si="48"/>
        <v>29264.569449874834</v>
      </c>
      <c r="R306" s="10">
        <f t="shared" ca="1" si="57"/>
        <v>0.96268192087505344</v>
      </c>
      <c r="U306" s="9">
        <f t="shared" ca="1" si="49"/>
        <v>22202.124126366569</v>
      </c>
    </row>
    <row r="307" spans="2:21" x14ac:dyDescent="0.3">
      <c r="B307" s="104">
        <v>301</v>
      </c>
      <c r="C307" s="104" t="str">
        <f>'14.1.ТС УЧ'!C306</f>
        <v>Котельная с. Кременки</v>
      </c>
      <c r="D307" s="104" t="str">
        <f>'14.1.ТС УЧ'!D306</f>
        <v>УТ21-ГВС</v>
      </c>
      <c r="E307" s="104" t="str">
        <f>'14.1.ТС УЧ'!E306</f>
        <v xml:space="preserve">ул. Новостройка, 9 </v>
      </c>
      <c r="F307" s="104">
        <f>IF('14.1.ТС УЧ'!G306="Подземная канальная или подвальная",2,IF('14.1.ТС УЧ'!G306="Подземная бесканальная",2,IF('14.1.ТС УЧ'!G306="Надземная",1,0)))</f>
        <v>2</v>
      </c>
      <c r="G307" s="104">
        <f t="shared" si="50"/>
        <v>0.05</v>
      </c>
      <c r="H307" s="14">
        <f ca="1">IF(C307=0,0,YEAR(TODAY())-'14.1.ТС УЧ'!F306)</f>
        <v>41</v>
      </c>
      <c r="I307" s="104">
        <f>IF(C307=0,0,'14.1.ТС УЧ'!I306/1000)</f>
        <v>1.2E-2</v>
      </c>
      <c r="J307" s="104">
        <f t="shared" si="51"/>
        <v>1</v>
      </c>
      <c r="K307" s="14">
        <f>IF(C307=0,0,'14.1.ТС УЧ'!H306/1000)</f>
        <v>5.0999999999999997E-2</v>
      </c>
      <c r="L307" s="14">
        <f t="shared" ca="1" si="52"/>
        <v>3.8839505531533853</v>
      </c>
      <c r="M307" s="13">
        <f t="shared" ca="1" si="53"/>
        <v>2.9255555368259798</v>
      </c>
      <c r="N307" s="13">
        <f t="shared" ca="1" si="54"/>
        <v>3.5106666441911759E-2</v>
      </c>
      <c r="O307" s="12">
        <f t="shared" si="55"/>
        <v>4.4658198822924025</v>
      </c>
      <c r="P307" s="12">
        <f t="shared" si="56"/>
        <v>0.2239230480309202</v>
      </c>
      <c r="Q307" s="11">
        <f t="shared" ca="1" si="48"/>
        <v>29264.569449874834</v>
      </c>
      <c r="R307" s="10">
        <f t="shared" ca="1" si="57"/>
        <v>0.96550242405652698</v>
      </c>
      <c r="U307" s="9">
        <f t="shared" ca="1" si="49"/>
        <v>22202.280906415566</v>
      </c>
    </row>
    <row r="308" spans="2:21" x14ac:dyDescent="0.3">
      <c r="B308" s="104">
        <v>302</v>
      </c>
      <c r="C308" s="104" t="str">
        <f>'14.1.ТС УЧ'!C307</f>
        <v>Котельная с. Кременки</v>
      </c>
      <c r="D308" s="104" t="str">
        <f>'14.1.ТС УЧ'!D307</f>
        <v>ТК17</v>
      </c>
      <c r="E308" s="104" t="str">
        <f>'14.1.ТС УЧ'!E307</f>
        <v xml:space="preserve">ул. Новостройка, 6 </v>
      </c>
      <c r="F308" s="104">
        <f>IF('14.1.ТС УЧ'!G307="Подземная канальная или подвальная",2,IF('14.1.ТС УЧ'!G307="Подземная бесканальная",2,IF('14.1.ТС УЧ'!G307="Надземная",1,0)))</f>
        <v>2</v>
      </c>
      <c r="G308" s="104">
        <f t="shared" si="50"/>
        <v>0.05</v>
      </c>
      <c r="H308" s="14">
        <f ca="1">IF(C308=0,0,YEAR(TODAY())-'14.1.ТС УЧ'!F307)</f>
        <v>46</v>
      </c>
      <c r="I308" s="104">
        <f>IF(C308=0,0,'14.1.ТС УЧ'!I307/1000)</f>
        <v>6.0000000000000001E-3</v>
      </c>
      <c r="J308" s="104">
        <f t="shared" si="51"/>
        <v>1</v>
      </c>
      <c r="K308" s="14">
        <f>IF(C308=0,0,'14.1.ТС УЧ'!H307/1000)</f>
        <v>5.0999999999999997E-2</v>
      </c>
      <c r="L308" s="14">
        <f t="shared" ca="1" si="52"/>
        <v>4.9870912274073591</v>
      </c>
      <c r="M308" s="13">
        <f t="shared" ca="1" si="53"/>
        <v>21.950577009860076</v>
      </c>
      <c r="N308" s="13">
        <f t="shared" ca="1" si="54"/>
        <v>0.13170346205916045</v>
      </c>
      <c r="O308" s="12">
        <f t="shared" si="55"/>
        <v>4.4658198822924025</v>
      </c>
      <c r="P308" s="12">
        <f t="shared" si="56"/>
        <v>0.2239230480309202</v>
      </c>
      <c r="Q308" s="11">
        <f t="shared" ca="1" si="48"/>
        <v>29264.569449874834</v>
      </c>
      <c r="R308" s="10">
        <f t="shared" ca="1" si="57"/>
        <v>0.87660090196774965</v>
      </c>
      <c r="U308" s="9">
        <f t="shared" ca="1" si="49"/>
        <v>22202.869070354998</v>
      </c>
    </row>
    <row r="309" spans="2:21" x14ac:dyDescent="0.3">
      <c r="B309" s="104">
        <v>303</v>
      </c>
      <c r="C309" s="104" t="str">
        <f>'14.1.ТС УЧ'!C308</f>
        <v>Котельная с. Кременки</v>
      </c>
      <c r="D309" s="104" t="str">
        <f>'14.1.ТС УЧ'!D308</f>
        <v>ТК1</v>
      </c>
      <c r="E309" s="104" t="str">
        <f>'14.1.ТС УЧ'!E308</f>
        <v xml:space="preserve">УТ3 </v>
      </c>
      <c r="F309" s="104">
        <f>IF('14.1.ТС УЧ'!G308="Подземная канальная или подвальная",2,IF('14.1.ТС УЧ'!G308="Подземная бесканальная",2,IF('14.1.ТС УЧ'!G308="Надземная",1,0)))</f>
        <v>2</v>
      </c>
      <c r="G309" s="104">
        <f t="shared" si="50"/>
        <v>0.05</v>
      </c>
      <c r="H309" s="14">
        <f ca="1">IF(C309=0,0,YEAR(TODAY())-'14.1.ТС УЧ'!F308)</f>
        <v>54</v>
      </c>
      <c r="I309" s="104">
        <f>IF(C309=0,0,'14.1.ТС УЧ'!I308/1000)</f>
        <v>7.0000000000000001E-3</v>
      </c>
      <c r="J309" s="104">
        <f t="shared" si="51"/>
        <v>1</v>
      </c>
      <c r="K309" s="14">
        <f>IF(C309=0,0,'14.1.ТС УЧ'!H308/1000)</f>
        <v>5.0999999999999997E-2</v>
      </c>
      <c r="L309" s="14">
        <f t="shared" ca="1" si="52"/>
        <v>7.4398658624364185</v>
      </c>
      <c r="M309" s="13">
        <f t="shared" ca="1" si="53"/>
        <v>2603.0803636513529</v>
      </c>
      <c r="N309" s="13">
        <f t="shared" ca="1" si="54"/>
        <v>18.221562545559472</v>
      </c>
      <c r="O309" s="12">
        <f t="shared" si="55"/>
        <v>4.4658198822924025</v>
      </c>
      <c r="P309" s="12">
        <f t="shared" si="56"/>
        <v>0.2239230480309202</v>
      </c>
      <c r="Q309" s="11">
        <f t="shared" ca="1" si="48"/>
        <v>29264.569449874834</v>
      </c>
      <c r="R309" s="10">
        <f t="shared" ca="1" si="57"/>
        <v>1.2203261979711112E-8</v>
      </c>
      <c r="U309" s="9">
        <f t="shared" ca="1" si="49"/>
        <v>22284.243286657391</v>
      </c>
    </row>
    <row r="310" spans="2:21" x14ac:dyDescent="0.3">
      <c r="B310" s="104">
        <v>304</v>
      </c>
      <c r="C310" s="104" t="str">
        <f>'14.1.ТС УЧ'!C309</f>
        <v>Котельная с. Кременки</v>
      </c>
      <c r="D310" s="104" t="str">
        <f>'14.1.ТС УЧ'!D309</f>
        <v>УТ3-ГВС</v>
      </c>
      <c r="E310" s="104" t="str">
        <f>'14.1.ТС УЧ'!E309</f>
        <v xml:space="preserve">ТК3-ГВС </v>
      </c>
      <c r="F310" s="104">
        <f>IF('14.1.ТС УЧ'!G309="Подземная канальная или подвальная",2,IF('14.1.ТС УЧ'!G309="Подземная бесканальная",2,IF('14.1.ТС УЧ'!G309="Надземная",1,0)))</f>
        <v>2</v>
      </c>
      <c r="G310" s="104">
        <f t="shared" si="50"/>
        <v>0.05</v>
      </c>
      <c r="H310" s="14">
        <f ca="1">IF(C310=0,0,YEAR(TODAY())-'14.1.ТС УЧ'!F309)</f>
        <v>54</v>
      </c>
      <c r="I310" s="104">
        <f>IF(C310=0,0,'14.1.ТС УЧ'!I309/1000)</f>
        <v>7.4999999999999997E-3</v>
      </c>
      <c r="J310" s="104">
        <f t="shared" si="51"/>
        <v>1</v>
      </c>
      <c r="K310" s="14">
        <f>IF(C310=0,0,'14.1.ТС УЧ'!H309/1000)</f>
        <v>5.0999999999999997E-2</v>
      </c>
      <c r="L310" s="14">
        <f t="shared" ca="1" si="52"/>
        <v>7.4398658624364185</v>
      </c>
      <c r="M310" s="13">
        <f t="shared" ca="1" si="53"/>
        <v>2603.0803636513529</v>
      </c>
      <c r="N310" s="13">
        <f t="shared" ca="1" si="54"/>
        <v>19.523102727385147</v>
      </c>
      <c r="O310" s="12">
        <f t="shared" si="55"/>
        <v>4.4658198822924025</v>
      </c>
      <c r="P310" s="12">
        <f t="shared" si="56"/>
        <v>0.2239230480309202</v>
      </c>
      <c r="Q310" s="11">
        <f t="shared" ca="1" si="48"/>
        <v>29264.569449874834</v>
      </c>
      <c r="R310" s="10">
        <f t="shared" ca="1" si="57"/>
        <v>3.3206585097189664E-9</v>
      </c>
      <c r="U310" s="9">
        <f t="shared" ca="1" si="49"/>
        <v>22371.429946981385</v>
      </c>
    </row>
    <row r="311" spans="2:21" x14ac:dyDescent="0.3">
      <c r="B311" s="104">
        <v>305</v>
      </c>
      <c r="C311" s="104" t="str">
        <f>'14.1.ТС УЧ'!C310</f>
        <v>Котельная с. Кременки</v>
      </c>
      <c r="D311" s="104" t="str">
        <f>'14.1.ТС УЧ'!D310</f>
        <v>ТК3-ГВС</v>
      </c>
      <c r="E311" s="104" t="str">
        <f>'14.1.ТС УЧ'!E310</f>
        <v xml:space="preserve">ТК4-ГВС </v>
      </c>
      <c r="F311" s="104">
        <f>IF('14.1.ТС УЧ'!G310="Подземная канальная или подвальная",2,IF('14.1.ТС УЧ'!G310="Подземная бесканальная",2,IF('14.1.ТС УЧ'!G310="Надземная",1,0)))</f>
        <v>2</v>
      </c>
      <c r="G311" s="104">
        <f t="shared" si="50"/>
        <v>0.05</v>
      </c>
      <c r="H311" s="14">
        <f ca="1">IF(C311=0,0,YEAR(TODAY())-'14.1.ТС УЧ'!F310)</f>
        <v>54</v>
      </c>
      <c r="I311" s="104">
        <f>IF(C311=0,0,'14.1.ТС УЧ'!I310/1000)</f>
        <v>1.2500000000000001E-2</v>
      </c>
      <c r="J311" s="104">
        <f t="shared" si="51"/>
        <v>1</v>
      </c>
      <c r="K311" s="14">
        <f>IF(C311=0,0,'14.1.ТС УЧ'!H310/1000)</f>
        <v>5.0999999999999997E-2</v>
      </c>
      <c r="L311" s="14">
        <f t="shared" ca="1" si="52"/>
        <v>7.4398658624364185</v>
      </c>
      <c r="M311" s="13">
        <f t="shared" ca="1" si="53"/>
        <v>2603.0803636513529</v>
      </c>
      <c r="N311" s="13">
        <f t="shared" ca="1" si="54"/>
        <v>32.538504545641914</v>
      </c>
      <c r="O311" s="12">
        <f t="shared" si="55"/>
        <v>4.4658198822924025</v>
      </c>
      <c r="P311" s="12">
        <f t="shared" si="56"/>
        <v>0.2239230480309202</v>
      </c>
      <c r="Q311" s="11">
        <f t="shared" ca="1" si="48"/>
        <v>29264.569449874834</v>
      </c>
      <c r="R311" s="10">
        <f t="shared" ca="1" si="57"/>
        <v>7.3910650814859044E-15</v>
      </c>
      <c r="U311" s="9">
        <f t="shared" ca="1" si="49"/>
        <v>22516.741047521373</v>
      </c>
    </row>
    <row r="312" spans="2:21" x14ac:dyDescent="0.3">
      <c r="B312" s="104">
        <v>306</v>
      </c>
      <c r="C312" s="104" t="str">
        <f>'14.1.ТС УЧ'!C311</f>
        <v>Котельная с. Кременки</v>
      </c>
      <c r="D312" s="104" t="str">
        <f>'14.1.ТС УЧ'!D311</f>
        <v>ТК4-ГВС</v>
      </c>
      <c r="E312" s="104" t="str">
        <f>'14.1.ТС УЧ'!E311</f>
        <v xml:space="preserve">ул. Новостройка, 1 </v>
      </c>
      <c r="F312" s="104">
        <f>IF('14.1.ТС УЧ'!G311="Подземная канальная или подвальная",2,IF('14.1.ТС УЧ'!G311="Подземная бесканальная",2,IF('14.1.ТС УЧ'!G311="Надземная",1,0)))</f>
        <v>2</v>
      </c>
      <c r="G312" s="104">
        <f t="shared" si="50"/>
        <v>0.05</v>
      </c>
      <c r="H312" s="14">
        <f ca="1">IF(C312=0,0,YEAR(TODAY())-'14.1.ТС УЧ'!F311)</f>
        <v>54</v>
      </c>
      <c r="I312" s="104">
        <f>IF(C312=0,0,'14.1.ТС УЧ'!I311/1000)</f>
        <v>0.01</v>
      </c>
      <c r="J312" s="104">
        <f t="shared" si="51"/>
        <v>1</v>
      </c>
      <c r="K312" s="14">
        <f>IF(C312=0,0,'14.1.ТС УЧ'!H311/1000)</f>
        <v>5.0999999999999997E-2</v>
      </c>
      <c r="L312" s="14">
        <f t="shared" ca="1" si="52"/>
        <v>7.4398658624364185</v>
      </c>
      <c r="M312" s="13">
        <f t="shared" ca="1" si="53"/>
        <v>2603.0803636513529</v>
      </c>
      <c r="N312" s="13">
        <f t="shared" ca="1" si="54"/>
        <v>26.030803636513529</v>
      </c>
      <c r="O312" s="12">
        <f t="shared" si="55"/>
        <v>4.4658198822924025</v>
      </c>
      <c r="P312" s="12">
        <f t="shared" si="56"/>
        <v>0.2239230480309202</v>
      </c>
      <c r="Q312" s="11">
        <f t="shared" ca="1" si="48"/>
        <v>29264.569449874834</v>
      </c>
      <c r="R312" s="10">
        <f t="shared" ca="1" si="57"/>
        <v>4.9541097241303573E-12</v>
      </c>
      <c r="U312" s="9">
        <f t="shared" ca="1" si="49"/>
        <v>22632.989927953364</v>
      </c>
    </row>
    <row r="313" spans="2:21" x14ac:dyDescent="0.3">
      <c r="B313" s="104">
        <v>307</v>
      </c>
      <c r="C313" s="104" t="str">
        <f>'14.1.ТС УЧ'!C312</f>
        <v>Котельная с. Кременки</v>
      </c>
      <c r="D313" s="104" t="str">
        <f>'14.1.ТС УЧ'!D312</f>
        <v>ТК4-ГВС</v>
      </c>
      <c r="E313" s="104" t="str">
        <f>'14.1.ТС УЧ'!E312</f>
        <v xml:space="preserve">ул. Новостройка, 3 </v>
      </c>
      <c r="F313" s="104">
        <f>IF('14.1.ТС УЧ'!G312="Подземная канальная или подвальная",2,IF('14.1.ТС УЧ'!G312="Подземная бесканальная",2,IF('14.1.ТС УЧ'!G312="Надземная",1,0)))</f>
        <v>2</v>
      </c>
      <c r="G313" s="104">
        <f t="shared" si="50"/>
        <v>0.05</v>
      </c>
      <c r="H313" s="14">
        <f ca="1">IF(C313=0,0,YEAR(TODAY())-'14.1.ТС УЧ'!F312)</f>
        <v>54</v>
      </c>
      <c r="I313" s="104">
        <f>IF(C313=0,0,'14.1.ТС УЧ'!I312/1000)</f>
        <v>5.8000000000000003E-2</v>
      </c>
      <c r="J313" s="104">
        <f t="shared" si="51"/>
        <v>1</v>
      </c>
      <c r="K313" s="14">
        <f>IF(C313=0,0,'14.1.ТС УЧ'!H312/1000)</f>
        <v>5.0999999999999997E-2</v>
      </c>
      <c r="L313" s="14">
        <f t="shared" ca="1" si="52"/>
        <v>7.4398658624364185</v>
      </c>
      <c r="M313" s="13">
        <f t="shared" ca="1" si="53"/>
        <v>2603.0803636513529</v>
      </c>
      <c r="N313" s="13">
        <f t="shared" ca="1" si="54"/>
        <v>150.97866109177846</v>
      </c>
      <c r="O313" s="12">
        <f t="shared" si="55"/>
        <v>4.4658198822924025</v>
      </c>
      <c r="P313" s="12">
        <f t="shared" si="56"/>
        <v>0.2239230480309202</v>
      </c>
      <c r="Q313" s="11">
        <f t="shared" ca="1" si="48"/>
        <v>29264.569449874834</v>
      </c>
      <c r="R313" s="10">
        <f t="shared" ca="1" si="57"/>
        <v>2.6965011056553102E-66</v>
      </c>
      <c r="U313" s="9">
        <f t="shared" ca="1" si="49"/>
        <v>23307.233434458914</v>
      </c>
    </row>
    <row r="314" spans="2:21" x14ac:dyDescent="0.3">
      <c r="B314" s="104">
        <v>308</v>
      </c>
      <c r="C314" s="104" t="str">
        <f>'14.1.ТС УЧ'!C313</f>
        <v>Котельная с. Кременки</v>
      </c>
      <c r="D314" s="104" t="str">
        <f>'14.1.ТС УЧ'!D313</f>
        <v>ТК4-ГВС</v>
      </c>
      <c r="E314" s="104" t="str">
        <f>'14.1.ТС УЧ'!E313</f>
        <v xml:space="preserve">ТК5-ГВС </v>
      </c>
      <c r="F314" s="104">
        <f>IF('14.1.ТС УЧ'!G313="Подземная канальная или подвальная",2,IF('14.1.ТС УЧ'!G313="Подземная бесканальная",2,IF('14.1.ТС УЧ'!G313="Надземная",1,0)))</f>
        <v>2</v>
      </c>
      <c r="G314" s="104">
        <f t="shared" si="50"/>
        <v>0.05</v>
      </c>
      <c r="H314" s="14">
        <f ca="1">IF(C314=0,0,YEAR(TODAY())-'14.1.ТС УЧ'!F313)</f>
        <v>54</v>
      </c>
      <c r="I314" s="104">
        <f>IF(C314=0,0,'14.1.ТС УЧ'!I313/1000)</f>
        <v>5.1499999999999997E-2</v>
      </c>
      <c r="J314" s="104">
        <f t="shared" si="51"/>
        <v>1</v>
      </c>
      <c r="K314" s="14">
        <f>IF(C314=0,0,'14.1.ТС УЧ'!H313/1000)</f>
        <v>5.0999999999999997E-2</v>
      </c>
      <c r="L314" s="14">
        <f t="shared" ca="1" si="52"/>
        <v>7.4398658624364185</v>
      </c>
      <c r="M314" s="13">
        <f t="shared" ca="1" si="53"/>
        <v>2603.0803636513529</v>
      </c>
      <c r="N314" s="13">
        <f t="shared" ca="1" si="54"/>
        <v>134.05863872804466</v>
      </c>
      <c r="O314" s="12">
        <f t="shared" si="55"/>
        <v>4.4658198822924025</v>
      </c>
      <c r="P314" s="12">
        <f t="shared" si="56"/>
        <v>0.2239230480309202</v>
      </c>
      <c r="Q314" s="11">
        <f t="shared" ca="1" si="48"/>
        <v>29264.569449874834</v>
      </c>
      <c r="R314" s="10">
        <f t="shared" ca="1" si="57"/>
        <v>6.0127472581565966E-59</v>
      </c>
      <c r="U314" s="9">
        <f t="shared" ca="1" si="49"/>
        <v>23905.91516868367</v>
      </c>
    </row>
    <row r="315" spans="2:21" x14ac:dyDescent="0.3">
      <c r="B315" s="104">
        <v>309</v>
      </c>
      <c r="C315" s="104" t="str">
        <f>'14.1.ТС УЧ'!C314</f>
        <v>Котельная с. Кременки</v>
      </c>
      <c r="D315" s="104" t="str">
        <f>'14.1.ТС УЧ'!D314</f>
        <v>ТК5-ГВС</v>
      </c>
      <c r="E315" s="104" t="str">
        <f>'14.1.ТС УЧ'!E314</f>
        <v xml:space="preserve">ул. Новостройка, 2 </v>
      </c>
      <c r="F315" s="104">
        <f>IF('14.1.ТС УЧ'!G314="Подземная канальная или подвальная",2,IF('14.1.ТС УЧ'!G314="Подземная бесканальная",2,IF('14.1.ТС УЧ'!G314="Надземная",1,0)))</f>
        <v>2</v>
      </c>
      <c r="G315" s="104">
        <f t="shared" si="50"/>
        <v>0.05</v>
      </c>
      <c r="H315" s="14">
        <f ca="1">IF(C315=0,0,YEAR(TODAY())-'14.1.ТС УЧ'!F314)</f>
        <v>54</v>
      </c>
      <c r="I315" s="104">
        <f>IF(C315=0,0,'14.1.ТС УЧ'!I314/1000)</f>
        <v>8.9999999999999993E-3</v>
      </c>
      <c r="J315" s="104">
        <f t="shared" si="51"/>
        <v>1</v>
      </c>
      <c r="K315" s="14">
        <f>IF(C315=0,0,'14.1.ТС УЧ'!H314/1000)</f>
        <v>5.0999999999999997E-2</v>
      </c>
      <c r="L315" s="14">
        <f t="shared" ca="1" si="52"/>
        <v>7.4398658624364185</v>
      </c>
      <c r="M315" s="13">
        <f t="shared" ca="1" si="53"/>
        <v>2603.0803636513529</v>
      </c>
      <c r="N315" s="13">
        <f t="shared" ca="1" si="54"/>
        <v>23.427723272862174</v>
      </c>
      <c r="O315" s="12">
        <f t="shared" si="55"/>
        <v>4.4658198822924025</v>
      </c>
      <c r="P315" s="12">
        <f t="shared" si="56"/>
        <v>0.2239230480309202</v>
      </c>
      <c r="Q315" s="11">
        <f t="shared" ca="1" si="48"/>
        <v>29264.569449874834</v>
      </c>
      <c r="R315" s="10">
        <f t="shared" ca="1" si="57"/>
        <v>6.6906615126896636E-11</v>
      </c>
      <c r="U315" s="9">
        <f t="shared" ca="1" si="49"/>
        <v>24010.539161072462</v>
      </c>
    </row>
    <row r="316" spans="2:21" x14ac:dyDescent="0.3">
      <c r="B316" s="104">
        <v>310</v>
      </c>
      <c r="C316" s="104" t="str">
        <f>'14.1.ТС УЧ'!C315</f>
        <v>Котельная с. Кременки</v>
      </c>
      <c r="D316" s="104" t="str">
        <f>'14.1.ТС УЧ'!D315</f>
        <v>ТК5-ГВС</v>
      </c>
      <c r="E316" s="104" t="str">
        <f>'14.1.ТС УЧ'!E315</f>
        <v xml:space="preserve">ТК6-ГВС </v>
      </c>
      <c r="F316" s="104">
        <f>IF('14.1.ТС УЧ'!G315="Подземная канальная или подвальная",2,IF('14.1.ТС УЧ'!G315="Подземная бесканальная",2,IF('14.1.ТС УЧ'!G315="Надземная",1,0)))</f>
        <v>2</v>
      </c>
      <c r="G316" s="104">
        <f t="shared" si="50"/>
        <v>0.05</v>
      </c>
      <c r="H316" s="14">
        <f ca="1">IF(C316=0,0,YEAR(TODAY())-'14.1.ТС УЧ'!F315)</f>
        <v>54</v>
      </c>
      <c r="I316" s="104">
        <f>IF(C316=0,0,'14.1.ТС УЧ'!I315/1000)</f>
        <v>7.0000000000000007E-2</v>
      </c>
      <c r="J316" s="104">
        <f t="shared" si="51"/>
        <v>1</v>
      </c>
      <c r="K316" s="14">
        <f>IF(C316=0,0,'14.1.ТС УЧ'!H315/1000)</f>
        <v>5.0999999999999997E-2</v>
      </c>
      <c r="L316" s="14">
        <f t="shared" ca="1" si="52"/>
        <v>7.4398658624364185</v>
      </c>
      <c r="M316" s="13">
        <f t="shared" ca="1" si="53"/>
        <v>2603.0803636513529</v>
      </c>
      <c r="N316" s="13">
        <f t="shared" ca="1" si="54"/>
        <v>182.2156254555947</v>
      </c>
      <c r="O316" s="12">
        <f t="shared" si="55"/>
        <v>4.4658198822924025</v>
      </c>
      <c r="P316" s="12">
        <f t="shared" si="56"/>
        <v>0.2239230480309202</v>
      </c>
      <c r="Q316" s="11">
        <f t="shared" ca="1" si="48"/>
        <v>29264.569449874834</v>
      </c>
      <c r="R316" s="10">
        <f t="shared" ca="1" si="57"/>
        <v>7.3241857178772332E-80</v>
      </c>
      <c r="U316" s="9">
        <f t="shared" ca="1" si="49"/>
        <v>24824.281324096402</v>
      </c>
    </row>
    <row r="317" spans="2:21" x14ac:dyDescent="0.3">
      <c r="B317" s="104">
        <v>311</v>
      </c>
      <c r="C317" s="104" t="str">
        <f>'14.1.ТС УЧ'!C316</f>
        <v>Котельная с. Кременки</v>
      </c>
      <c r="D317" s="104" t="str">
        <f>'14.1.ТС УЧ'!D316</f>
        <v>ТК6-ГВС</v>
      </c>
      <c r="E317" s="104" t="str">
        <f>'14.1.ТС УЧ'!E316</f>
        <v xml:space="preserve">ул. Новостройка, 17 </v>
      </c>
      <c r="F317" s="104">
        <f>IF('14.1.ТС УЧ'!G316="Подземная канальная или подвальная",2,IF('14.1.ТС УЧ'!G316="Подземная бесканальная",2,IF('14.1.ТС УЧ'!G316="Надземная",1,0)))</f>
        <v>2</v>
      </c>
      <c r="G317" s="104">
        <f t="shared" si="50"/>
        <v>0.05</v>
      </c>
      <c r="H317" s="14">
        <f ca="1">IF(C317=0,0,YEAR(TODAY())-'14.1.ТС УЧ'!F316)</f>
        <v>53</v>
      </c>
      <c r="I317" s="104">
        <f>IF(C317=0,0,'14.1.ТС УЧ'!I316/1000)</f>
        <v>1.6E-2</v>
      </c>
      <c r="J317" s="104">
        <f t="shared" si="51"/>
        <v>1</v>
      </c>
      <c r="K317" s="14">
        <f>IF(C317=0,0,'14.1.ТС УЧ'!H316/1000)</f>
        <v>5.0999999999999997E-2</v>
      </c>
      <c r="L317" s="14">
        <f t="shared" ca="1" si="52"/>
        <v>7.0770193226879003</v>
      </c>
      <c r="M317" s="13">
        <f t="shared" ca="1" si="53"/>
        <v>1260.1100023105093</v>
      </c>
      <c r="N317" s="13">
        <f t="shared" ca="1" si="54"/>
        <v>20.16176003696815</v>
      </c>
      <c r="O317" s="12">
        <f t="shared" si="55"/>
        <v>4.4658198822924025</v>
      </c>
      <c r="P317" s="12">
        <f t="shared" si="56"/>
        <v>0.2239230480309202</v>
      </c>
      <c r="Q317" s="11">
        <f t="shared" ca="1" si="48"/>
        <v>29264.569449874834</v>
      </c>
      <c r="R317" s="10">
        <f t="shared" ca="1" si="57"/>
        <v>1.7533106486723869E-9</v>
      </c>
      <c r="U317" s="9">
        <f t="shared" ca="1" si="49"/>
        <v>24914.320112931502</v>
      </c>
    </row>
    <row r="318" spans="2:21" x14ac:dyDescent="0.3">
      <c r="B318" s="104">
        <v>312</v>
      </c>
      <c r="C318" s="104" t="str">
        <f>'14.1.ТС УЧ'!C317</f>
        <v>Котельная с. Кременки</v>
      </c>
      <c r="D318" s="104" t="str">
        <f>'14.1.ТС УЧ'!D317</f>
        <v>ТК6-ГВС</v>
      </c>
      <c r="E318" s="104" t="str">
        <f>'14.1.ТС УЧ'!E317</f>
        <v xml:space="preserve">ТК7-ГВС </v>
      </c>
      <c r="F318" s="104">
        <f>IF('14.1.ТС УЧ'!G317="Подземная канальная или подвальная",2,IF('14.1.ТС УЧ'!G317="Подземная бесканальная",2,IF('14.1.ТС УЧ'!G317="Надземная",1,0)))</f>
        <v>2</v>
      </c>
      <c r="G318" s="104">
        <f t="shared" si="50"/>
        <v>0.05</v>
      </c>
      <c r="H318" s="14">
        <f ca="1">IF(C318=0,0,YEAR(TODAY())-'14.1.ТС УЧ'!F317)</f>
        <v>54</v>
      </c>
      <c r="I318" s="104">
        <f>IF(C318=0,0,'14.1.ТС УЧ'!I317/1000)</f>
        <v>4.5999999999999999E-2</v>
      </c>
      <c r="J318" s="104">
        <f t="shared" si="51"/>
        <v>1</v>
      </c>
      <c r="K318" s="14">
        <f>IF(C318=0,0,'14.1.ТС УЧ'!H317/1000)</f>
        <v>5.0999999999999997E-2</v>
      </c>
      <c r="L318" s="14">
        <f t="shared" ca="1" si="52"/>
        <v>7.4398658624364185</v>
      </c>
      <c r="M318" s="13">
        <f t="shared" ca="1" si="53"/>
        <v>2603.0803636513529</v>
      </c>
      <c r="N318" s="13">
        <f t="shared" ca="1" si="54"/>
        <v>119.74169672796224</v>
      </c>
      <c r="O318" s="12">
        <f t="shared" si="55"/>
        <v>4.4658198822924025</v>
      </c>
      <c r="P318" s="12">
        <f t="shared" si="56"/>
        <v>0.2239230480309202</v>
      </c>
      <c r="Q318" s="11">
        <f t="shared" ca="1" si="48"/>
        <v>29264.569449874834</v>
      </c>
      <c r="R318" s="10">
        <f t="shared" ca="1" si="57"/>
        <v>9.9275448396297551E-53</v>
      </c>
      <c r="U318" s="9">
        <f t="shared" ca="1" si="49"/>
        <v>25449.064962918663</v>
      </c>
    </row>
    <row r="319" spans="2:21" x14ac:dyDescent="0.3">
      <c r="B319" s="104">
        <v>313</v>
      </c>
      <c r="C319" s="104" t="str">
        <f>'14.1.ТС УЧ'!C318</f>
        <v>Котельная с. Кременки</v>
      </c>
      <c r="D319" s="104" t="str">
        <f>'14.1.ТС УЧ'!D318</f>
        <v>ТК7-ГВС</v>
      </c>
      <c r="E319" s="104" t="str">
        <f>'14.1.ТС УЧ'!E318</f>
        <v xml:space="preserve">ул. Новостройка, 11 </v>
      </c>
      <c r="F319" s="104">
        <f>IF('14.1.ТС УЧ'!G318="Подземная канальная или подвальная",2,IF('14.1.ТС УЧ'!G318="Подземная бесканальная",2,IF('14.1.ТС УЧ'!G318="Надземная",1,0)))</f>
        <v>2</v>
      </c>
      <c r="G319" s="104">
        <f t="shared" si="50"/>
        <v>0.05</v>
      </c>
      <c r="H319" s="14">
        <f ca="1">IF(C319=0,0,YEAR(TODAY())-'14.1.ТС УЧ'!F318)</f>
        <v>36</v>
      </c>
      <c r="I319" s="104">
        <f>IF(C319=0,0,'14.1.ТС УЧ'!I318/1000)</f>
        <v>2.7E-2</v>
      </c>
      <c r="J319" s="104">
        <f t="shared" si="51"/>
        <v>1</v>
      </c>
      <c r="K319" s="14">
        <f>IF(C319=0,0,'14.1.ТС УЧ'!H318/1000)</f>
        <v>5.0999999999999997E-2</v>
      </c>
      <c r="L319" s="14">
        <f t="shared" ca="1" si="52"/>
        <v>3.0248237322064733</v>
      </c>
      <c r="M319" s="13">
        <f t="shared" ca="1" si="53"/>
        <v>0.66893590951042936</v>
      </c>
      <c r="N319" s="13">
        <f t="shared" ca="1" si="54"/>
        <v>1.8061269556781591E-2</v>
      </c>
      <c r="O319" s="12">
        <f t="shared" si="55"/>
        <v>4.4658198822924025</v>
      </c>
      <c r="P319" s="12">
        <f t="shared" si="56"/>
        <v>0.2239230480309202</v>
      </c>
      <c r="Q319" s="11">
        <f t="shared" ca="1" si="48"/>
        <v>29264.569449874834</v>
      </c>
      <c r="R319" s="10">
        <f t="shared" ca="1" si="57"/>
        <v>0.98210085763061827</v>
      </c>
      <c r="U319" s="9">
        <f t="shared" ca="1" si="49"/>
        <v>25449.145621295349</v>
      </c>
    </row>
    <row r="320" spans="2:21" x14ac:dyDescent="0.3">
      <c r="B320" s="104">
        <v>314</v>
      </c>
      <c r="C320" s="104" t="str">
        <f>'14.1.ТС УЧ'!C319</f>
        <v>Котельная с. Кременки</v>
      </c>
      <c r="D320" s="104" t="str">
        <f>'14.1.ТС УЧ'!D319</f>
        <v>ТК7-ГВС</v>
      </c>
      <c r="E320" s="104" t="str">
        <f>'14.1.ТС УЧ'!E319</f>
        <v xml:space="preserve">ТК8-ГВС </v>
      </c>
      <c r="F320" s="104">
        <f>IF('14.1.ТС УЧ'!G319="Подземная канальная или подвальная",2,IF('14.1.ТС УЧ'!G319="Подземная бесканальная",2,IF('14.1.ТС УЧ'!G319="Надземная",1,0)))</f>
        <v>2</v>
      </c>
      <c r="G320" s="104">
        <f t="shared" si="50"/>
        <v>0.05</v>
      </c>
      <c r="H320" s="14">
        <f ca="1">IF(C320=0,0,YEAR(TODAY())-'14.1.ТС УЧ'!F319)</f>
        <v>54</v>
      </c>
      <c r="I320" s="104">
        <f>IF(C320=0,0,'14.1.ТС УЧ'!I319/1000)</f>
        <v>4.1000000000000002E-2</v>
      </c>
      <c r="J320" s="104">
        <f t="shared" si="51"/>
        <v>1</v>
      </c>
      <c r="K320" s="14">
        <f>IF(C320=0,0,'14.1.ТС УЧ'!H319/1000)</f>
        <v>5.0999999999999997E-2</v>
      </c>
      <c r="L320" s="14">
        <f t="shared" ca="1" si="52"/>
        <v>7.4398658624364185</v>
      </c>
      <c r="M320" s="13">
        <f t="shared" ca="1" si="53"/>
        <v>2603.0803636513529</v>
      </c>
      <c r="N320" s="13">
        <f t="shared" ca="1" si="54"/>
        <v>106.72629490970547</v>
      </c>
      <c r="O320" s="12">
        <f t="shared" si="55"/>
        <v>4.4658198822924025</v>
      </c>
      <c r="P320" s="12">
        <f t="shared" si="56"/>
        <v>0.2239230480309202</v>
      </c>
      <c r="Q320" s="11">
        <f t="shared" ca="1" si="48"/>
        <v>29264.569449874834</v>
      </c>
      <c r="R320" s="10">
        <f t="shared" ca="1" si="57"/>
        <v>4.4602484065402831E-47</v>
      </c>
      <c r="U320" s="9">
        <f t="shared" ca="1" si="49"/>
        <v>25925.766031066512</v>
      </c>
    </row>
    <row r="321" spans="2:21" x14ac:dyDescent="0.3">
      <c r="B321" s="104">
        <v>315</v>
      </c>
      <c r="C321" s="104" t="str">
        <f>'14.1.ТС УЧ'!C320</f>
        <v>Котельная с. Кременки</v>
      </c>
      <c r="D321" s="104" t="str">
        <f>'14.1.ТС УЧ'!D320</f>
        <v>ТК8-ГВС</v>
      </c>
      <c r="E321" s="104" t="str">
        <f>'14.1.ТС УЧ'!E320</f>
        <v xml:space="preserve">ТК9-ГВС </v>
      </c>
      <c r="F321" s="104">
        <f>IF('14.1.ТС УЧ'!G320="Подземная канальная или подвальная",2,IF('14.1.ТС УЧ'!G320="Подземная бесканальная",2,IF('14.1.ТС УЧ'!G320="Надземная",1,0)))</f>
        <v>2</v>
      </c>
      <c r="G321" s="104">
        <f t="shared" si="50"/>
        <v>0.05</v>
      </c>
      <c r="H321" s="14">
        <f ca="1">IF(C321=0,0,YEAR(TODAY())-'14.1.ТС УЧ'!F320)</f>
        <v>54</v>
      </c>
      <c r="I321" s="104">
        <f>IF(C321=0,0,'14.1.ТС УЧ'!I320/1000)</f>
        <v>4.1000000000000002E-2</v>
      </c>
      <c r="J321" s="104">
        <f t="shared" si="51"/>
        <v>1</v>
      </c>
      <c r="K321" s="14">
        <f>IF(C321=0,0,'14.1.ТС УЧ'!H320/1000)</f>
        <v>5.0999999999999997E-2</v>
      </c>
      <c r="L321" s="14">
        <f t="shared" ca="1" si="52"/>
        <v>7.4398658624364185</v>
      </c>
      <c r="M321" s="13">
        <f t="shared" ca="1" si="53"/>
        <v>2603.0803636513529</v>
      </c>
      <c r="N321" s="13">
        <f t="shared" ca="1" si="54"/>
        <v>106.72629490970547</v>
      </c>
      <c r="O321" s="12">
        <f t="shared" si="55"/>
        <v>4.4658198822924025</v>
      </c>
      <c r="P321" s="12">
        <f t="shared" si="56"/>
        <v>0.2239230480309202</v>
      </c>
      <c r="Q321" s="11">
        <f t="shared" ca="1" si="48"/>
        <v>29264.569449874834</v>
      </c>
      <c r="R321" s="10">
        <f t="shared" ca="1" si="57"/>
        <v>4.4602484065402831E-47</v>
      </c>
      <c r="U321" s="9">
        <f t="shared" ca="1" si="49"/>
        <v>26402.386440837676</v>
      </c>
    </row>
    <row r="322" spans="2:21" x14ac:dyDescent="0.3">
      <c r="B322" s="104">
        <v>316</v>
      </c>
      <c r="C322" s="104" t="str">
        <f>'14.1.ТС УЧ'!C321</f>
        <v>Котельная с. Кременки</v>
      </c>
      <c r="D322" s="104" t="str">
        <f>'14.1.ТС УЧ'!D321</f>
        <v>ТК9-ГВС</v>
      </c>
      <c r="E322" s="104" t="str">
        <f>'14.1.ТС УЧ'!E321</f>
        <v xml:space="preserve">ул. Новостройка, 4 </v>
      </c>
      <c r="F322" s="104">
        <f>IF('14.1.ТС УЧ'!G321="Подземная канальная или подвальная",2,IF('14.1.ТС УЧ'!G321="Подземная бесканальная",2,IF('14.1.ТС УЧ'!G321="Надземная",1,0)))</f>
        <v>2</v>
      </c>
      <c r="G322" s="104">
        <f t="shared" si="50"/>
        <v>0.05</v>
      </c>
      <c r="H322" s="14">
        <f ca="1">IF(C322=0,0,YEAR(TODAY())-'14.1.ТС УЧ'!F321)</f>
        <v>54</v>
      </c>
      <c r="I322" s="104">
        <f>IF(C322=0,0,'14.1.ТС УЧ'!I321/1000)</f>
        <v>1.7000000000000001E-2</v>
      </c>
      <c r="J322" s="104">
        <f t="shared" si="51"/>
        <v>1</v>
      </c>
      <c r="K322" s="14">
        <f>IF(C322=0,0,'14.1.ТС УЧ'!H321/1000)</f>
        <v>5.0999999999999997E-2</v>
      </c>
      <c r="L322" s="14">
        <f t="shared" ca="1" si="52"/>
        <v>7.4398658624364185</v>
      </c>
      <c r="M322" s="13">
        <f t="shared" ca="1" si="53"/>
        <v>2603.0803636513529</v>
      </c>
      <c r="N322" s="13">
        <f t="shared" ca="1" si="54"/>
        <v>44.252366182073004</v>
      </c>
      <c r="O322" s="12">
        <f t="shared" si="55"/>
        <v>4.4658198822924025</v>
      </c>
      <c r="P322" s="12">
        <f t="shared" si="56"/>
        <v>0.2239230480309202</v>
      </c>
      <c r="Q322" s="11">
        <f t="shared" ca="1" si="48"/>
        <v>29264.569449874834</v>
      </c>
      <c r="R322" s="10">
        <f t="shared" ca="1" si="57"/>
        <v>6.0456298839796876E-20</v>
      </c>
      <c r="U322" s="9">
        <f t="shared" ca="1" si="49"/>
        <v>26600.009537572063</v>
      </c>
    </row>
    <row r="323" spans="2:21" x14ac:dyDescent="0.3">
      <c r="B323" s="104">
        <v>317</v>
      </c>
      <c r="C323" s="104" t="str">
        <f>'14.1.ТС УЧ'!C322</f>
        <v>Котельная с. Кременки</v>
      </c>
      <c r="D323" s="104" t="str">
        <f>'14.1.ТС УЧ'!D322</f>
        <v>ТК9-ГВС</v>
      </c>
      <c r="E323" s="104" t="str">
        <f>'14.1.ТС УЧ'!E322</f>
        <v xml:space="preserve">УТ5-ГВС </v>
      </c>
      <c r="F323" s="104">
        <f>IF('14.1.ТС УЧ'!G322="Подземная канальная или подвальная",2,IF('14.1.ТС УЧ'!G322="Подземная бесканальная",2,IF('14.1.ТС УЧ'!G322="Надземная",1,0)))</f>
        <v>2</v>
      </c>
      <c r="G323" s="104">
        <f t="shared" si="50"/>
        <v>0.05</v>
      </c>
      <c r="H323" s="14">
        <f ca="1">IF(C323=0,0,YEAR(TODAY())-'14.1.ТС УЧ'!F322)</f>
        <v>54</v>
      </c>
      <c r="I323" s="104">
        <f>IF(C323=0,0,'14.1.ТС УЧ'!I322/1000)</f>
        <v>0.13600000000000001</v>
      </c>
      <c r="J323" s="104">
        <f t="shared" si="51"/>
        <v>1</v>
      </c>
      <c r="K323" s="14">
        <f>IF(C323=0,0,'14.1.ТС УЧ'!H322/1000)</f>
        <v>5.0999999999999997E-2</v>
      </c>
      <c r="L323" s="14">
        <f t="shared" ca="1" si="52"/>
        <v>7.4398658624364185</v>
      </c>
      <c r="M323" s="13">
        <f t="shared" ca="1" si="53"/>
        <v>2603.0803636513529</v>
      </c>
      <c r="N323" s="13">
        <f t="shared" ca="1" si="54"/>
        <v>354.01892945658403</v>
      </c>
      <c r="O323" s="12">
        <f t="shared" si="55"/>
        <v>4.4658198822924025</v>
      </c>
      <c r="P323" s="12">
        <f t="shared" si="56"/>
        <v>0.2239230480309202</v>
      </c>
      <c r="Q323" s="11">
        <f t="shared" ca="1" si="48"/>
        <v>29264.569449874834</v>
      </c>
      <c r="R323" s="10">
        <f t="shared" ca="1" si="57"/>
        <v>1.784565314878398E-154</v>
      </c>
      <c r="U323" s="9">
        <f t="shared" ca="1" si="49"/>
        <v>28180.994311447146</v>
      </c>
    </row>
    <row r="324" spans="2:21" x14ac:dyDescent="0.3">
      <c r="B324" s="104">
        <v>318</v>
      </c>
      <c r="C324" s="104" t="str">
        <f>'14.1.ТС УЧ'!C323</f>
        <v>Котельная с. Кременки</v>
      </c>
      <c r="D324" s="104" t="str">
        <f>'14.1.ТС УЧ'!D323</f>
        <v>УТ5-ГВС</v>
      </c>
      <c r="E324" s="104" t="str">
        <f>'14.1.ТС УЧ'!E323</f>
        <v xml:space="preserve">ул. Новостройка, 16 </v>
      </c>
      <c r="F324" s="104">
        <f>IF('14.1.ТС УЧ'!G323="Подземная канальная или подвальная",2,IF('14.1.ТС УЧ'!G323="Подземная бесканальная",2,IF('14.1.ТС УЧ'!G323="Надземная",1,0)))</f>
        <v>2</v>
      </c>
      <c r="G324" s="104">
        <f t="shared" si="50"/>
        <v>0.05</v>
      </c>
      <c r="H324" s="14">
        <f ca="1">IF(C324=0,0,YEAR(TODAY())-'14.1.ТС УЧ'!F323)</f>
        <v>54</v>
      </c>
      <c r="I324" s="104">
        <f>IF(C324=0,0,'14.1.ТС УЧ'!I323/1000)</f>
        <v>0.01</v>
      </c>
      <c r="J324" s="104">
        <f t="shared" si="51"/>
        <v>1</v>
      </c>
      <c r="K324" s="14">
        <f>IF(C324=0,0,'14.1.ТС УЧ'!H323/1000)</f>
        <v>5.0999999999999997E-2</v>
      </c>
      <c r="L324" s="14">
        <f t="shared" ca="1" si="52"/>
        <v>7.4398658624364185</v>
      </c>
      <c r="M324" s="13">
        <f t="shared" ca="1" si="53"/>
        <v>2603.0803636513529</v>
      </c>
      <c r="N324" s="13">
        <f t="shared" ca="1" si="54"/>
        <v>26.030803636513529</v>
      </c>
      <c r="O324" s="12">
        <f t="shared" si="55"/>
        <v>4.4658198822924025</v>
      </c>
      <c r="P324" s="12">
        <f t="shared" si="56"/>
        <v>0.2239230480309202</v>
      </c>
      <c r="Q324" s="11">
        <f t="shared" ca="1" si="48"/>
        <v>29264.569449874834</v>
      </c>
      <c r="R324" s="10">
        <f t="shared" ca="1" si="57"/>
        <v>4.9541097241303573E-12</v>
      </c>
      <c r="U324" s="9">
        <f t="shared" ca="1" si="49"/>
        <v>28297.243191879137</v>
      </c>
    </row>
    <row r="325" spans="2:21" x14ac:dyDescent="0.3">
      <c r="B325" s="104">
        <v>319</v>
      </c>
      <c r="C325" s="104" t="str">
        <f>'14.1.ТС УЧ'!C324</f>
        <v>Котельная с. Кременки</v>
      </c>
      <c r="D325" s="104" t="str">
        <f>'14.1.ТС УЧ'!D324</f>
        <v>УТ5-ГВС</v>
      </c>
      <c r="E325" s="104" t="str">
        <f>'14.1.ТС УЧ'!E324</f>
        <v xml:space="preserve">ул. Новостройка, 5 </v>
      </c>
      <c r="F325" s="104">
        <f>IF('14.1.ТС УЧ'!G324="Подземная канальная или подвальная",2,IF('14.1.ТС УЧ'!G324="Подземная бесканальная",2,IF('14.1.ТС УЧ'!G324="Надземная",1,0)))</f>
        <v>2</v>
      </c>
      <c r="G325" s="104">
        <f t="shared" si="50"/>
        <v>0.05</v>
      </c>
      <c r="H325" s="14">
        <f ca="1">IF(C325=0,0,YEAR(TODAY())-'14.1.ТС УЧ'!F324)</f>
        <v>54</v>
      </c>
      <c r="I325" s="104">
        <f>IF(C325=0,0,'14.1.ТС УЧ'!I324/1000)</f>
        <v>4.3999999999999997E-2</v>
      </c>
      <c r="J325" s="104">
        <f t="shared" si="51"/>
        <v>1</v>
      </c>
      <c r="K325" s="14">
        <f>IF(C325=0,0,'14.1.ТС УЧ'!H324/1000)</f>
        <v>5.0999999999999997E-2</v>
      </c>
      <c r="L325" s="14">
        <f t="shared" ca="1" si="52"/>
        <v>7.4398658624364185</v>
      </c>
      <c r="M325" s="13">
        <f t="shared" ca="1" si="53"/>
        <v>2603.0803636513529</v>
      </c>
      <c r="N325" s="13">
        <f t="shared" ca="1" si="54"/>
        <v>114.53553600065952</v>
      </c>
      <c r="O325" s="12">
        <f t="shared" si="55"/>
        <v>4.4658198822924025</v>
      </c>
      <c r="P325" s="12">
        <f t="shared" si="56"/>
        <v>0.2239230480309202</v>
      </c>
      <c r="Q325" s="11">
        <f t="shared" ca="1" si="48"/>
        <v>29264.569449874834</v>
      </c>
      <c r="R325" s="10">
        <f t="shared" ca="1" si="57"/>
        <v>1.8107093037595736E-50</v>
      </c>
      <c r="U325" s="9">
        <f t="shared" ca="1" si="49"/>
        <v>28808.738265779899</v>
      </c>
    </row>
    <row r="326" spans="2:21" x14ac:dyDescent="0.3">
      <c r="B326" s="104">
        <v>320</v>
      </c>
      <c r="C326" s="104" t="str">
        <f>'14.1.ТС УЧ'!C325</f>
        <v>Котельная с. Кременки</v>
      </c>
      <c r="D326" s="104" t="str">
        <f>'14.1.ТС УЧ'!D325</f>
        <v>ТК1</v>
      </c>
      <c r="E326" s="104" t="str">
        <f>'14.1.ТС УЧ'!E325</f>
        <v xml:space="preserve">ул. Новостройка, 14 </v>
      </c>
      <c r="F326" s="104">
        <f>IF('14.1.ТС УЧ'!G325="Подземная канальная или подвальная",2,IF('14.1.ТС УЧ'!G325="Подземная бесканальная",2,IF('14.1.ТС УЧ'!G325="Надземная",1,0)))</f>
        <v>1</v>
      </c>
      <c r="G326" s="104">
        <f t="shared" si="50"/>
        <v>0.05</v>
      </c>
      <c r="H326" s="14">
        <f ca="1">IF(C326=0,0,YEAR(TODAY())-'14.1.ТС УЧ'!F325)</f>
        <v>54</v>
      </c>
      <c r="I326" s="104">
        <f>IF(C326=0,0,'14.1.ТС УЧ'!I325/1000)</f>
        <v>1.7000000000000001E-2</v>
      </c>
      <c r="J326" s="104">
        <f t="shared" si="51"/>
        <v>1</v>
      </c>
      <c r="K326" s="14">
        <f>IF(C326=0,0,'14.1.ТС УЧ'!H325/1000)</f>
        <v>0.04</v>
      </c>
      <c r="L326" s="14">
        <f t="shared" ca="1" si="52"/>
        <v>7.4398658624364185</v>
      </c>
      <c r="M326" s="13">
        <f t="shared" ca="1" si="53"/>
        <v>2603.0803636513529</v>
      </c>
      <c r="N326" s="13">
        <f t="shared" ca="1" si="54"/>
        <v>44.252366182073004</v>
      </c>
      <c r="O326" s="12">
        <f t="shared" si="55"/>
        <v>4.0723772341167406</v>
      </c>
      <c r="P326" s="12">
        <f t="shared" si="56"/>
        <v>0.24555681915280383</v>
      </c>
      <c r="Q326" s="11">
        <f t="shared" ca="1" si="48"/>
        <v>29264.569449874834</v>
      </c>
      <c r="R326" s="10">
        <f t="shared" ca="1" si="57"/>
        <v>6.0456298839796876E-20</v>
      </c>
      <c r="U326" s="9">
        <f t="shared" ca="1" si="49"/>
        <v>28988.950594375572</v>
      </c>
    </row>
    <row r="327" spans="2:21" x14ac:dyDescent="0.3">
      <c r="B327" s="104">
        <v>321</v>
      </c>
      <c r="C327" s="104" t="str">
        <f>'14.1.ТС УЧ'!C326</f>
        <v>Котельная с. Кременки</v>
      </c>
      <c r="D327" s="104" t="str">
        <f>'14.1.ТС УЧ'!D326</f>
        <v>УТ3</v>
      </c>
      <c r="E327" s="104" t="str">
        <f>'14.1.ТС УЧ'!E326</f>
        <v xml:space="preserve">ул. Новостройка, 12 </v>
      </c>
      <c r="F327" s="104">
        <f>IF('14.1.ТС УЧ'!G326="Подземная канальная или подвальная",2,IF('14.1.ТС УЧ'!G326="Подземная бесканальная",2,IF('14.1.ТС УЧ'!G326="Надземная",1,0)))</f>
        <v>2</v>
      </c>
      <c r="G327" s="104">
        <f t="shared" si="50"/>
        <v>0.05</v>
      </c>
      <c r="H327" s="14">
        <f ca="1">IF(C327=0,0,YEAR(TODAY())-'14.1.ТС УЧ'!F326)</f>
        <v>54</v>
      </c>
      <c r="I327" s="104">
        <f>IF(C327=0,0,'14.1.ТС УЧ'!I326/1000)</f>
        <v>1.2E-2</v>
      </c>
      <c r="J327" s="104">
        <f t="shared" si="51"/>
        <v>1</v>
      </c>
      <c r="K327" s="14">
        <f>IF(C327=0,0,'14.1.ТС УЧ'!H326/1000)</f>
        <v>0.04</v>
      </c>
      <c r="L327" s="14">
        <f t="shared" ca="1" si="52"/>
        <v>7.4398658624364185</v>
      </c>
      <c r="M327" s="13">
        <f t="shared" ca="1" si="53"/>
        <v>2603.0803636513529</v>
      </c>
      <c r="N327" s="13">
        <f t="shared" ca="1" si="54"/>
        <v>31.236964363816234</v>
      </c>
      <c r="O327" s="12">
        <f t="shared" si="55"/>
        <v>4.0723772341167406</v>
      </c>
      <c r="P327" s="12">
        <f t="shared" si="56"/>
        <v>0.24555681915280383</v>
      </c>
      <c r="Q327" s="11">
        <f t="shared" ca="1" si="48"/>
        <v>29264.569449874834</v>
      </c>
      <c r="R327" s="10">
        <f t="shared" ca="1" si="57"/>
        <v>2.7161812403920168E-14</v>
      </c>
      <c r="U327" s="9">
        <f t="shared" ca="1" si="49"/>
        <v>29116.159296913695</v>
      </c>
    </row>
    <row r="328" spans="2:21" x14ac:dyDescent="0.3">
      <c r="B328" s="104">
        <v>322</v>
      </c>
      <c r="C328" s="104" t="str">
        <f>'14.1.ТС УЧ'!C327</f>
        <v>Котельная с. Кременки</v>
      </c>
      <c r="D328" s="104" t="str">
        <f>'14.1.ТС УЧ'!D327</f>
        <v>ТК2</v>
      </c>
      <c r="E328" s="104" t="str">
        <f>'14.1.ТС УЧ'!E327</f>
        <v xml:space="preserve">ул. Новостройка, 15 </v>
      </c>
      <c r="F328" s="104">
        <f>IF('14.1.ТС УЧ'!G327="Подземная канальная или подвальная",2,IF('14.1.ТС УЧ'!G327="Подземная бесканальная",2,IF('14.1.ТС УЧ'!G327="Надземная",1,0)))</f>
        <v>2</v>
      </c>
      <c r="G328" s="104">
        <f t="shared" si="50"/>
        <v>0.05</v>
      </c>
      <c r="H328" s="14">
        <f ca="1">IF(C328=0,0,YEAR(TODAY())-'14.1.ТС УЧ'!F327)</f>
        <v>54</v>
      </c>
      <c r="I328" s="104">
        <f>IF(C328=0,0,'14.1.ТС УЧ'!I327/1000)</f>
        <v>1.4E-2</v>
      </c>
      <c r="J328" s="104">
        <f t="shared" si="51"/>
        <v>1</v>
      </c>
      <c r="K328" s="14">
        <f>IF(C328=0,0,'14.1.ТС УЧ'!H327/1000)</f>
        <v>0.04</v>
      </c>
      <c r="L328" s="14">
        <f t="shared" ca="1" si="52"/>
        <v>7.4398658624364185</v>
      </c>
      <c r="M328" s="13">
        <f t="shared" ca="1" si="53"/>
        <v>2603.0803636513529</v>
      </c>
      <c r="N328" s="13">
        <f t="shared" ca="1" si="54"/>
        <v>36.443125091118944</v>
      </c>
      <c r="O328" s="12">
        <f t="shared" si="55"/>
        <v>4.0723772341167406</v>
      </c>
      <c r="P328" s="12">
        <f t="shared" si="56"/>
        <v>0.24555681915280383</v>
      </c>
      <c r="Q328" s="11">
        <f t="shared" ref="Q328:Q391" ca="1" si="58">_xlfn.MAXIFS($U$7:$U$581,$C$7:$C$581,C328)</f>
        <v>29264.569449874834</v>
      </c>
      <c r="R328" s="10">
        <f t="shared" ca="1" si="57"/>
        <v>1.4891960294546279E-16</v>
      </c>
      <c r="U328" s="9">
        <f t="shared" ref="U328:U391" ca="1" si="59">IF(C327=0,0,IF(C328=C327,U327+N328/P328,N328/P328+1))</f>
        <v>29264.569449874834</v>
      </c>
    </row>
    <row r="329" spans="2:21" ht="55.2" x14ac:dyDescent="0.3">
      <c r="B329" s="104">
        <v>323</v>
      </c>
      <c r="C329" s="104" t="str">
        <f>'14.1.ТС УЧ'!C328</f>
        <v>Котельная Сатисского территориального отдела в п. Сатис</v>
      </c>
      <c r="D329" s="104" t="str">
        <f>'14.1.ТС УЧ'!D328</f>
        <v>Котельная Сатисского территориального отдела в п. Сатис</v>
      </c>
      <c r="E329" s="104" t="str">
        <f>'14.1.ТС УЧ'!E328</f>
        <v>ул. Первомайская, 26Б</v>
      </c>
      <c r="F329" s="104">
        <f>IF('14.1.ТС УЧ'!G328="Подземная канальная или подвальная",2,IF('14.1.ТС УЧ'!G328="Подземная бесканальная",2,IF('14.1.ТС УЧ'!G328="Надземная",1,0)))</f>
        <v>1</v>
      </c>
      <c r="G329" s="104">
        <f t="shared" si="50"/>
        <v>0.05</v>
      </c>
      <c r="H329" s="14">
        <f ca="1">IF(C329=0,0,YEAR(TODAY())-'14.1.ТС УЧ'!F328)</f>
        <v>44</v>
      </c>
      <c r="I329" s="104">
        <f>IF(C329=0,0,'14.1.ТС УЧ'!I328/1000)</f>
        <v>2E-3</v>
      </c>
      <c r="J329" s="104">
        <f t="shared" si="51"/>
        <v>1</v>
      </c>
      <c r="K329" s="14">
        <f>IF(C329=0,0,'14.1.ТС УЧ'!H328/1000)</f>
        <v>5.0999999999999997E-2</v>
      </c>
      <c r="L329" s="14">
        <f t="shared" ca="1" si="52"/>
        <v>4.512506749717061</v>
      </c>
      <c r="M329" s="13">
        <f t="shared" ca="1" si="53"/>
        <v>9.1012673845597813</v>
      </c>
      <c r="N329" s="13">
        <f t="shared" ca="1" si="54"/>
        <v>1.8202534769119563E-2</v>
      </c>
      <c r="O329" s="12">
        <f t="shared" si="55"/>
        <v>4.4658198822924025</v>
      </c>
      <c r="P329" s="12">
        <f t="shared" si="56"/>
        <v>0.2239230480309202</v>
      </c>
      <c r="Q329" s="11">
        <f t="shared" ca="1" si="58"/>
        <v>1.0812892416800528</v>
      </c>
      <c r="R329" s="10">
        <f t="shared" ca="1" si="57"/>
        <v>0.98196213074330008</v>
      </c>
      <c r="U329" s="9">
        <f t="shared" ca="1" si="59"/>
        <v>1.0812892416800528</v>
      </c>
    </row>
    <row r="330" spans="2:21" ht="27.6" x14ac:dyDescent="0.3">
      <c r="B330" s="104">
        <v>324</v>
      </c>
      <c r="C330" s="104" t="str">
        <f>'14.1.ТС УЧ'!C329</f>
        <v>Блочная модульная котельная КМ-2,07 ВГ (п. Сатис)</v>
      </c>
      <c r="D330" s="104" t="str">
        <f>'14.1.ТС УЧ'!D329</f>
        <v>ТК8</v>
      </c>
      <c r="E330" s="104" t="str">
        <f>'14.1.ТС УЧ'!E329</f>
        <v xml:space="preserve">УТ1 </v>
      </c>
      <c r="F330" s="104">
        <f>IF('14.1.ТС УЧ'!G329="Подземная канальная или подвальная",2,IF('14.1.ТС УЧ'!G329="Подземная бесканальная",2,IF('14.1.ТС УЧ'!G329="Надземная",1,0)))</f>
        <v>1</v>
      </c>
      <c r="G330" s="104">
        <f t="shared" si="50"/>
        <v>0.05</v>
      </c>
      <c r="H330" s="14">
        <f ca="1">IF(C330=0,0,YEAR(TODAY())-'14.1.ТС УЧ'!F329)</f>
        <v>49</v>
      </c>
      <c r="I330" s="104">
        <f>IF(C330=0,0,'14.1.ТС УЧ'!I329/1000)</f>
        <v>5.5E-2</v>
      </c>
      <c r="J330" s="104">
        <f t="shared" si="51"/>
        <v>1</v>
      </c>
      <c r="K330" s="14">
        <f>IF(C330=0,0,'14.1.ТС УЧ'!H329/1000)</f>
        <v>0.15</v>
      </c>
      <c r="L330" s="14">
        <f t="shared" ca="1" si="52"/>
        <v>5.7941733596116958</v>
      </c>
      <c r="M330" s="13">
        <f t="shared" ca="1" si="53"/>
        <v>101.83326398785186</v>
      </c>
      <c r="N330" s="13">
        <f t="shared" ca="1" si="54"/>
        <v>5.6008295193318522</v>
      </c>
      <c r="O330" s="12">
        <f t="shared" si="55"/>
        <v>8.5878591746839028</v>
      </c>
      <c r="P330" s="12">
        <f t="shared" si="56"/>
        <v>0.11644345577392487</v>
      </c>
      <c r="Q330" s="11">
        <f t="shared" ca="1" si="58"/>
        <v>816.16672297592095</v>
      </c>
      <c r="R330" s="10">
        <f t="shared" ca="1" si="57"/>
        <v>3.6947975389461443E-3</v>
      </c>
      <c r="U330" s="9">
        <f t="shared" ca="1" si="59"/>
        <v>49.099135173434483</v>
      </c>
    </row>
    <row r="331" spans="2:21" ht="27.6" x14ac:dyDescent="0.3">
      <c r="B331" s="104">
        <v>325</v>
      </c>
      <c r="C331" s="104" t="str">
        <f>'14.1.ТС УЧ'!C330</f>
        <v>Блочная модульная котельная КМ-2,07 ВГ (п. Сатис)</v>
      </c>
      <c r="D331" s="104" t="str">
        <f>'14.1.ТС УЧ'!D330</f>
        <v>УТ1</v>
      </c>
      <c r="E331" s="104" t="str">
        <f>'14.1.ТС УЧ'!E330</f>
        <v xml:space="preserve">УТ2 </v>
      </c>
      <c r="F331" s="104">
        <f>IF('14.1.ТС УЧ'!G330="Подземная канальная или подвальная",2,IF('14.1.ТС УЧ'!G330="Подземная бесканальная",2,IF('14.1.ТС УЧ'!G330="Надземная",1,0)))</f>
        <v>1</v>
      </c>
      <c r="G331" s="104">
        <f t="shared" si="50"/>
        <v>0.05</v>
      </c>
      <c r="H331" s="14">
        <f ca="1">IF(C331=0,0,YEAR(TODAY())-'14.1.ТС УЧ'!F330)</f>
        <v>49</v>
      </c>
      <c r="I331" s="104">
        <f>IF(C331=0,0,'14.1.ТС УЧ'!I330/1000)</f>
        <v>0.06</v>
      </c>
      <c r="J331" s="104">
        <f t="shared" si="51"/>
        <v>1</v>
      </c>
      <c r="K331" s="14">
        <f>IF(C331=0,0,'14.1.ТС УЧ'!H330/1000)</f>
        <v>0.15</v>
      </c>
      <c r="L331" s="14">
        <f t="shared" ca="1" si="52"/>
        <v>5.7941733596116958</v>
      </c>
      <c r="M331" s="13">
        <f t="shared" ca="1" si="53"/>
        <v>101.83326398785186</v>
      </c>
      <c r="N331" s="13">
        <f t="shared" ca="1" si="54"/>
        <v>6.1099958392711118</v>
      </c>
      <c r="O331" s="12">
        <f t="shared" si="55"/>
        <v>8.5878591746839028</v>
      </c>
      <c r="P331" s="12">
        <f t="shared" si="56"/>
        <v>0.11644345577392487</v>
      </c>
      <c r="Q331" s="11">
        <f t="shared" ca="1" si="58"/>
        <v>816.16672297592095</v>
      </c>
      <c r="R331" s="10">
        <f t="shared" ca="1" si="57"/>
        <v>2.2205600519274297E-3</v>
      </c>
      <c r="U331" s="9">
        <f t="shared" ca="1" si="59"/>
        <v>101.57091899899937</v>
      </c>
    </row>
    <row r="332" spans="2:21" ht="27.6" x14ac:dyDescent="0.3">
      <c r="B332" s="104">
        <v>326</v>
      </c>
      <c r="C332" s="104" t="str">
        <f>'14.1.ТС УЧ'!C331</f>
        <v>Блочная модульная котельная КМ-2,07 ВГ (п. Сатис)</v>
      </c>
      <c r="D332" s="104" t="str">
        <f>'14.1.ТС УЧ'!D331</f>
        <v>УТ2</v>
      </c>
      <c r="E332" s="104" t="str">
        <f>'14.1.ТС УЧ'!E331</f>
        <v xml:space="preserve">УТ3 </v>
      </c>
      <c r="F332" s="104">
        <f>IF('14.1.ТС УЧ'!G331="Подземная канальная или подвальная",2,IF('14.1.ТС УЧ'!G331="Подземная бесканальная",2,IF('14.1.ТС УЧ'!G331="Надземная",1,0)))</f>
        <v>1</v>
      </c>
      <c r="G332" s="104">
        <f t="shared" si="50"/>
        <v>0.05</v>
      </c>
      <c r="H332" s="14">
        <f ca="1">IF(C332=0,0,YEAR(TODAY())-'14.1.ТС УЧ'!F331)</f>
        <v>49</v>
      </c>
      <c r="I332" s="104">
        <f>IF(C332=0,0,'14.1.ТС УЧ'!I331/1000)</f>
        <v>0.01</v>
      </c>
      <c r="J332" s="104">
        <f t="shared" si="51"/>
        <v>1</v>
      </c>
      <c r="K332" s="14">
        <f>IF(C332=0,0,'14.1.ТС УЧ'!H331/1000)</f>
        <v>0.15</v>
      </c>
      <c r="L332" s="14">
        <f t="shared" ca="1" si="52"/>
        <v>5.7941733596116958</v>
      </c>
      <c r="M332" s="13">
        <f t="shared" ca="1" si="53"/>
        <v>101.83326398785186</v>
      </c>
      <c r="N332" s="13">
        <f t="shared" ca="1" si="54"/>
        <v>1.0183326398785186</v>
      </c>
      <c r="O332" s="12">
        <f t="shared" si="55"/>
        <v>8.5878591746839028</v>
      </c>
      <c r="P332" s="12">
        <f t="shared" si="56"/>
        <v>0.11644345577392487</v>
      </c>
      <c r="Q332" s="11">
        <f t="shared" ca="1" si="58"/>
        <v>816.16672297592095</v>
      </c>
      <c r="R332" s="10">
        <f t="shared" ca="1" si="57"/>
        <v>0.36119668331818428</v>
      </c>
      <c r="U332" s="9">
        <f t="shared" ca="1" si="59"/>
        <v>110.31621630326019</v>
      </c>
    </row>
    <row r="333" spans="2:21" ht="27.6" x14ac:dyDescent="0.3">
      <c r="B333" s="104">
        <v>327</v>
      </c>
      <c r="C333" s="104" t="str">
        <f>'14.1.ТС УЧ'!C332</f>
        <v>Блочная модульная котельная КМ-2,07 ВГ (п. Сатис)</v>
      </c>
      <c r="D333" s="104" t="str">
        <f>'14.1.ТС УЧ'!D332</f>
        <v>УТ3</v>
      </c>
      <c r="E333" s="104" t="str">
        <f>'14.1.ТС УЧ'!E332</f>
        <v xml:space="preserve">УТ4 </v>
      </c>
      <c r="F333" s="104">
        <f>IF('14.1.ТС УЧ'!G332="Подземная канальная или подвальная",2,IF('14.1.ТС УЧ'!G332="Подземная бесканальная",2,IF('14.1.ТС УЧ'!G332="Надземная",1,0)))</f>
        <v>1</v>
      </c>
      <c r="G333" s="104">
        <f t="shared" si="50"/>
        <v>0.05</v>
      </c>
      <c r="H333" s="14">
        <f ca="1">IF(C333=0,0,YEAR(TODAY())-'14.1.ТС УЧ'!F332)</f>
        <v>49</v>
      </c>
      <c r="I333" s="104">
        <f>IF(C333=0,0,'14.1.ТС УЧ'!I332/1000)</f>
        <v>2.5000000000000001E-2</v>
      </c>
      <c r="J333" s="104">
        <f t="shared" si="51"/>
        <v>1</v>
      </c>
      <c r="K333" s="14">
        <f>IF(C333=0,0,'14.1.ТС УЧ'!H332/1000)</f>
        <v>0.15</v>
      </c>
      <c r="L333" s="14">
        <f t="shared" ca="1" si="52"/>
        <v>5.7941733596116958</v>
      </c>
      <c r="M333" s="13">
        <f t="shared" ca="1" si="53"/>
        <v>101.83326398785186</v>
      </c>
      <c r="N333" s="13">
        <f t="shared" ca="1" si="54"/>
        <v>2.5458315996962968</v>
      </c>
      <c r="O333" s="12">
        <f t="shared" si="55"/>
        <v>8.5878591746839028</v>
      </c>
      <c r="P333" s="12">
        <f t="shared" si="56"/>
        <v>0.11644345577392487</v>
      </c>
      <c r="Q333" s="11">
        <f t="shared" ca="1" si="58"/>
        <v>816.16672297592095</v>
      </c>
      <c r="R333" s="10">
        <f t="shared" ca="1" si="57"/>
        <v>7.8407820941341591E-2</v>
      </c>
      <c r="U333" s="9">
        <f t="shared" ca="1" si="59"/>
        <v>132.17945956391225</v>
      </c>
    </row>
    <row r="334" spans="2:21" ht="27.6" x14ac:dyDescent="0.3">
      <c r="B334" s="104">
        <v>328</v>
      </c>
      <c r="C334" s="104" t="str">
        <f>'14.1.ТС УЧ'!C333</f>
        <v>Блочная модульная котельная КМ-2,07 ВГ (п. Сатис)</v>
      </c>
      <c r="D334" s="104" t="str">
        <f>'14.1.ТС УЧ'!D333</f>
        <v>УТ4</v>
      </c>
      <c r="E334" s="104" t="str">
        <f>'14.1.ТС УЧ'!E333</f>
        <v xml:space="preserve">УТ5 </v>
      </c>
      <c r="F334" s="104">
        <f>IF('14.1.ТС УЧ'!G333="Подземная канальная или подвальная",2,IF('14.1.ТС УЧ'!G333="Подземная бесканальная",2,IF('14.1.ТС УЧ'!G333="Надземная",1,0)))</f>
        <v>1</v>
      </c>
      <c r="G334" s="104">
        <f t="shared" si="50"/>
        <v>0.05</v>
      </c>
      <c r="H334" s="14">
        <f ca="1">IF(C334=0,0,YEAR(TODAY())-'14.1.ТС УЧ'!F333)</f>
        <v>49</v>
      </c>
      <c r="I334" s="104">
        <f>IF(C334=0,0,'14.1.ТС УЧ'!I333/1000)</f>
        <v>0.01</v>
      </c>
      <c r="J334" s="104">
        <f t="shared" si="51"/>
        <v>1</v>
      </c>
      <c r="K334" s="14">
        <f>IF(C334=0,0,'14.1.ТС УЧ'!H333/1000)</f>
        <v>0.15</v>
      </c>
      <c r="L334" s="14">
        <f t="shared" ca="1" si="52"/>
        <v>5.7941733596116958</v>
      </c>
      <c r="M334" s="13">
        <f t="shared" ca="1" si="53"/>
        <v>101.83326398785186</v>
      </c>
      <c r="N334" s="13">
        <f t="shared" ca="1" si="54"/>
        <v>1.0183326398785186</v>
      </c>
      <c r="O334" s="12">
        <f t="shared" si="55"/>
        <v>8.5878591746839028</v>
      </c>
      <c r="P334" s="12">
        <f t="shared" si="56"/>
        <v>0.11644345577392487</v>
      </c>
      <c r="Q334" s="11">
        <f t="shared" ca="1" si="58"/>
        <v>816.16672297592095</v>
      </c>
      <c r="R334" s="10">
        <f t="shared" ca="1" si="57"/>
        <v>0.36119668331818428</v>
      </c>
      <c r="U334" s="9">
        <f t="shared" ca="1" si="59"/>
        <v>140.92475686817306</v>
      </c>
    </row>
    <row r="335" spans="2:21" ht="27.6" x14ac:dyDescent="0.3">
      <c r="B335" s="104">
        <v>329</v>
      </c>
      <c r="C335" s="104" t="str">
        <f>'14.1.ТС УЧ'!C334</f>
        <v>Блочная модульная котельная КМ-2,07 ВГ (п. Сатис)</v>
      </c>
      <c r="D335" s="104" t="str">
        <f>'14.1.ТС УЧ'!D334</f>
        <v>УТ5</v>
      </c>
      <c r="E335" s="104" t="str">
        <f>'14.1.ТС УЧ'!E334</f>
        <v xml:space="preserve">УТ6 </v>
      </c>
      <c r="F335" s="104">
        <f>IF('14.1.ТС УЧ'!G334="Подземная канальная или подвальная",2,IF('14.1.ТС УЧ'!G334="Подземная бесканальная",2,IF('14.1.ТС УЧ'!G334="Надземная",1,0)))</f>
        <v>1</v>
      </c>
      <c r="G335" s="104">
        <f t="shared" si="50"/>
        <v>0.05</v>
      </c>
      <c r="H335" s="14">
        <f ca="1">IF(C335=0,0,YEAR(TODAY())-'14.1.ТС УЧ'!F334)</f>
        <v>49</v>
      </c>
      <c r="I335" s="104">
        <f>IF(C335=0,0,'14.1.ТС УЧ'!I334/1000)</f>
        <v>0.03</v>
      </c>
      <c r="J335" s="104">
        <f t="shared" si="51"/>
        <v>1</v>
      </c>
      <c r="K335" s="14">
        <f>IF(C335=0,0,'14.1.ТС УЧ'!H334/1000)</f>
        <v>0.15</v>
      </c>
      <c r="L335" s="14">
        <f t="shared" ca="1" si="52"/>
        <v>5.7941733596116958</v>
      </c>
      <c r="M335" s="13">
        <f t="shared" ca="1" si="53"/>
        <v>101.83326398785186</v>
      </c>
      <c r="N335" s="13">
        <f t="shared" ca="1" si="54"/>
        <v>3.0549979196355559</v>
      </c>
      <c r="O335" s="12">
        <f t="shared" si="55"/>
        <v>8.5878591746839028</v>
      </c>
      <c r="P335" s="12">
        <f t="shared" si="56"/>
        <v>0.11644345577392487</v>
      </c>
      <c r="Q335" s="11">
        <f t="shared" ca="1" si="58"/>
        <v>816.16672297592095</v>
      </c>
      <c r="R335" s="10">
        <f t="shared" ca="1" si="57"/>
        <v>4.712281880286269E-2</v>
      </c>
      <c r="U335" s="9">
        <f t="shared" ca="1" si="59"/>
        <v>167.16064878095551</v>
      </c>
    </row>
    <row r="336" spans="2:21" ht="27.6" x14ac:dyDescent="0.3">
      <c r="B336" s="104">
        <v>330</v>
      </c>
      <c r="C336" s="104" t="str">
        <f>'14.1.ТС УЧ'!C335</f>
        <v>Блочная модульная котельная КМ-2,07 ВГ (п. Сатис)</v>
      </c>
      <c r="D336" s="104" t="str">
        <f>'14.1.ТС УЧ'!D335</f>
        <v>УТ6</v>
      </c>
      <c r="E336" s="104" t="str">
        <f>'14.1.ТС УЧ'!E335</f>
        <v xml:space="preserve">УТ7 </v>
      </c>
      <c r="F336" s="104">
        <f>IF('14.1.ТС УЧ'!G335="Подземная канальная или подвальная",2,IF('14.1.ТС УЧ'!G335="Подземная бесканальная",2,IF('14.1.ТС УЧ'!G335="Надземная",1,0)))</f>
        <v>1</v>
      </c>
      <c r="G336" s="104">
        <f t="shared" ref="G336:G399" si="60">IF(C336=0,0,0.05)</f>
        <v>0.05</v>
      </c>
      <c r="H336" s="14">
        <f ca="1">IF(C336=0,0,YEAR(TODAY())-'14.1.ТС УЧ'!F335)</f>
        <v>49</v>
      </c>
      <c r="I336" s="104">
        <f>IF(C336=0,0,'14.1.ТС УЧ'!I335/1000)</f>
        <v>8.0000000000000002E-3</v>
      </c>
      <c r="J336" s="104">
        <f t="shared" ref="J336:J399" si="61">IF(C336=0,0,(IF(K336&lt;0.3,1,IF(K336&lt;0.6,1.5,IF(K336=0.6,2,IF(K336&lt;1.4,3,0))))))</f>
        <v>1</v>
      </c>
      <c r="K336" s="14">
        <f>IF(C336=0,0,'14.1.ТС УЧ'!H335/1000)</f>
        <v>0.15</v>
      </c>
      <c r="L336" s="14">
        <f t="shared" ref="L336:L399" ca="1" si="62">IF(C336=0,0,IF(H336&gt;17,0.5*EXP(H336/20),IF(H336&gt;3,1,0.8)))</f>
        <v>5.7941733596116958</v>
      </c>
      <c r="M336" s="13">
        <f t="shared" ref="M336:M399" ca="1" si="63">IF(C336=0,0,G336*(0.1*H336)^(L336-1))</f>
        <v>101.83326398785186</v>
      </c>
      <c r="N336" s="13">
        <f t="shared" ref="N336:N399" ca="1" si="64">IF(C336=0,0,M336*I336)</f>
        <v>0.8146661119028149</v>
      </c>
      <c r="O336" s="12">
        <f t="shared" ref="O336:O399" si="65">IF(C336=0,0,2.91*(1+((20.89+((-1.88)*J336))*K336^(1.2))))</f>
        <v>8.5878591746839028</v>
      </c>
      <c r="P336" s="12">
        <f t="shared" ref="P336:P399" si="66">IF(C336=0,0,1/O336)</f>
        <v>0.11644345577392487</v>
      </c>
      <c r="Q336" s="11">
        <f t="shared" ca="1" si="58"/>
        <v>816.16672297592095</v>
      </c>
      <c r="R336" s="10">
        <f t="shared" ref="R336:R399" ca="1" si="67">IF(C336=0,0,EXP(-N336))</f>
        <v>0.44278714403984459</v>
      </c>
      <c r="U336" s="9">
        <f t="shared" ca="1" si="59"/>
        <v>174.15688662436418</v>
      </c>
    </row>
    <row r="337" spans="2:21" ht="27.6" x14ac:dyDescent="0.3">
      <c r="B337" s="104">
        <v>331</v>
      </c>
      <c r="C337" s="104" t="str">
        <f>'14.1.ТС УЧ'!C336</f>
        <v>Блочная модульная котельная КМ-2,07 ВГ (п. Сатис)</v>
      </c>
      <c r="D337" s="104" t="str">
        <f>'14.1.ТС УЧ'!D336</f>
        <v>УТ7</v>
      </c>
      <c r="E337" s="104" t="str">
        <f>'14.1.ТС УЧ'!E336</f>
        <v xml:space="preserve">УТ8 </v>
      </c>
      <c r="F337" s="104">
        <f>IF('14.1.ТС УЧ'!G336="Подземная канальная или подвальная",2,IF('14.1.ТС УЧ'!G336="Подземная бесканальная",2,IF('14.1.ТС УЧ'!G336="Надземная",1,0)))</f>
        <v>1</v>
      </c>
      <c r="G337" s="104">
        <f t="shared" si="60"/>
        <v>0.05</v>
      </c>
      <c r="H337" s="14">
        <f ca="1">IF(C337=0,0,YEAR(TODAY())-'14.1.ТС УЧ'!F336)</f>
        <v>49</v>
      </c>
      <c r="I337" s="104">
        <f>IF(C337=0,0,'14.1.ТС УЧ'!I336/1000)</f>
        <v>7.1999999999999995E-2</v>
      </c>
      <c r="J337" s="104">
        <f t="shared" si="61"/>
        <v>1</v>
      </c>
      <c r="K337" s="14">
        <f>IF(C337=0,0,'14.1.ТС УЧ'!H336/1000)</f>
        <v>0.15</v>
      </c>
      <c r="L337" s="14">
        <f t="shared" ca="1" si="62"/>
        <v>5.7941733596116958</v>
      </c>
      <c r="M337" s="13">
        <f t="shared" ca="1" si="63"/>
        <v>101.83326398785186</v>
      </c>
      <c r="N337" s="13">
        <f t="shared" ca="1" si="64"/>
        <v>7.3319950071253341</v>
      </c>
      <c r="O337" s="12">
        <f t="shared" si="65"/>
        <v>8.5878591746839028</v>
      </c>
      <c r="P337" s="12">
        <f t="shared" si="66"/>
        <v>0.11644345577392487</v>
      </c>
      <c r="Q337" s="11">
        <f t="shared" ca="1" si="58"/>
        <v>816.16672297592095</v>
      </c>
      <c r="R337" s="10">
        <f t="shared" ca="1" si="67"/>
        <v>6.542670168900158E-4</v>
      </c>
      <c r="U337" s="9">
        <f t="shared" ca="1" si="59"/>
        <v>237.12302721504204</v>
      </c>
    </row>
    <row r="338" spans="2:21" ht="27.6" x14ac:dyDescent="0.3">
      <c r="B338" s="104">
        <v>332</v>
      </c>
      <c r="C338" s="104" t="str">
        <f>'14.1.ТС УЧ'!C337</f>
        <v>Блочная модульная котельная КМ-2,07 ВГ (п. Сатис)</v>
      </c>
      <c r="D338" s="104" t="str">
        <f>'14.1.ТС УЧ'!D337</f>
        <v>УТ8</v>
      </c>
      <c r="E338" s="104" t="str">
        <f>'14.1.ТС УЧ'!E337</f>
        <v xml:space="preserve">УТ9 </v>
      </c>
      <c r="F338" s="104">
        <f>IF('14.1.ТС УЧ'!G337="Подземная канальная или подвальная",2,IF('14.1.ТС УЧ'!G337="Подземная бесканальная",2,IF('14.1.ТС УЧ'!G337="Надземная",1,0)))</f>
        <v>1</v>
      </c>
      <c r="G338" s="104">
        <f t="shared" si="60"/>
        <v>0.05</v>
      </c>
      <c r="H338" s="14">
        <f ca="1">IF(C338=0,0,YEAR(TODAY())-'14.1.ТС УЧ'!F337)</f>
        <v>49</v>
      </c>
      <c r="I338" s="104">
        <f>IF(C338=0,0,'14.1.ТС УЧ'!I337/1000)</f>
        <v>0.02</v>
      </c>
      <c r="J338" s="104">
        <f t="shared" si="61"/>
        <v>1</v>
      </c>
      <c r="K338" s="14">
        <f>IF(C338=0,0,'14.1.ТС УЧ'!H337/1000)</f>
        <v>0.15</v>
      </c>
      <c r="L338" s="14">
        <f t="shared" ca="1" si="62"/>
        <v>5.7941733596116958</v>
      </c>
      <c r="M338" s="13">
        <f t="shared" ca="1" si="63"/>
        <v>101.83326398785186</v>
      </c>
      <c r="N338" s="13">
        <f t="shared" ca="1" si="64"/>
        <v>2.0366652797570373</v>
      </c>
      <c r="O338" s="12">
        <f t="shared" si="65"/>
        <v>8.5878591746839028</v>
      </c>
      <c r="P338" s="12">
        <f t="shared" si="66"/>
        <v>0.11644345577392487</v>
      </c>
      <c r="Q338" s="11">
        <f t="shared" ca="1" si="58"/>
        <v>816.16672297592095</v>
      </c>
      <c r="R338" s="10">
        <f t="shared" ca="1" si="67"/>
        <v>0.13046304404005671</v>
      </c>
      <c r="U338" s="9">
        <f t="shared" ca="1" si="59"/>
        <v>254.61362182356368</v>
      </c>
    </row>
    <row r="339" spans="2:21" ht="27.6" x14ac:dyDescent="0.3">
      <c r="B339" s="104">
        <v>333</v>
      </c>
      <c r="C339" s="104" t="str">
        <f>'14.1.ТС УЧ'!C338</f>
        <v>Блочная модульная котельная КМ-2,07 ВГ (п. Сатис)</v>
      </c>
      <c r="D339" s="104" t="str">
        <f>'14.1.ТС УЧ'!D338</f>
        <v>УТ9</v>
      </c>
      <c r="E339" s="104" t="str">
        <f>'14.1.ТС УЧ'!E338</f>
        <v xml:space="preserve">ТК9 </v>
      </c>
      <c r="F339" s="104">
        <f>IF('14.1.ТС УЧ'!G338="Подземная канальная или подвальная",2,IF('14.1.ТС УЧ'!G338="Подземная бесканальная",2,IF('14.1.ТС УЧ'!G338="Надземная",1,0)))</f>
        <v>1</v>
      </c>
      <c r="G339" s="104">
        <f t="shared" si="60"/>
        <v>0.05</v>
      </c>
      <c r="H339" s="14">
        <f ca="1">IF(C339=0,0,YEAR(TODAY())-'14.1.ТС УЧ'!F338)</f>
        <v>49</v>
      </c>
      <c r="I339" s="104">
        <f>IF(C339=0,0,'14.1.ТС УЧ'!I338/1000)</f>
        <v>2.5999999999999999E-2</v>
      </c>
      <c r="J339" s="104">
        <f t="shared" si="61"/>
        <v>1</v>
      </c>
      <c r="K339" s="14">
        <f>IF(C339=0,0,'14.1.ТС УЧ'!H338/1000)</f>
        <v>0.15</v>
      </c>
      <c r="L339" s="14">
        <f t="shared" ca="1" si="62"/>
        <v>5.7941733596116958</v>
      </c>
      <c r="M339" s="13">
        <f t="shared" ca="1" si="63"/>
        <v>101.83326398785186</v>
      </c>
      <c r="N339" s="13">
        <f t="shared" ca="1" si="64"/>
        <v>2.6476648636841484</v>
      </c>
      <c r="O339" s="12">
        <f t="shared" si="65"/>
        <v>8.5878591746839028</v>
      </c>
      <c r="P339" s="12">
        <f t="shared" si="66"/>
        <v>0.11644345577392487</v>
      </c>
      <c r="Q339" s="11">
        <f t="shared" ca="1" si="58"/>
        <v>816.16672297592095</v>
      </c>
      <c r="R339" s="10">
        <f t="shared" ca="1" si="67"/>
        <v>7.0816386049473073E-2</v>
      </c>
      <c r="U339" s="9">
        <f t="shared" ca="1" si="59"/>
        <v>277.35139481464182</v>
      </c>
    </row>
    <row r="340" spans="2:21" ht="27.6" x14ac:dyDescent="0.3">
      <c r="B340" s="104">
        <v>334</v>
      </c>
      <c r="C340" s="104" t="str">
        <f>'14.1.ТС УЧ'!C339</f>
        <v>Блочная модульная котельная КМ-2,07 ВГ (п. Сатис)</v>
      </c>
      <c r="D340" s="104" t="str">
        <f>'14.1.ТС УЧ'!D339</f>
        <v>ТК11</v>
      </c>
      <c r="E340" s="104" t="str">
        <f>'14.1.ТС УЧ'!E339</f>
        <v xml:space="preserve">ул. Заводская, 6 </v>
      </c>
      <c r="F340" s="104">
        <f>IF('14.1.ТС УЧ'!G339="Подземная канальная или подвальная",2,IF('14.1.ТС УЧ'!G339="Подземная бесканальная",2,IF('14.1.ТС УЧ'!G339="Надземная",1,0)))</f>
        <v>1</v>
      </c>
      <c r="G340" s="104">
        <f t="shared" si="60"/>
        <v>0.05</v>
      </c>
      <c r="H340" s="14">
        <f ca="1">IF(C340=0,0,YEAR(TODAY())-'14.1.ТС УЧ'!F339)</f>
        <v>43</v>
      </c>
      <c r="I340" s="104">
        <f>IF(C340=0,0,'14.1.ТС УЧ'!I339/1000)</f>
        <v>1.4999999999999999E-2</v>
      </c>
      <c r="J340" s="104">
        <f t="shared" si="61"/>
        <v>1</v>
      </c>
      <c r="K340" s="14">
        <f>IF(C340=0,0,'14.1.ТС УЧ'!H339/1000)</f>
        <v>0.15</v>
      </c>
      <c r="L340" s="14">
        <f t="shared" ca="1" si="62"/>
        <v>4.2924291985889464</v>
      </c>
      <c r="M340" s="13">
        <f t="shared" ca="1" si="63"/>
        <v>6.0900385800320809</v>
      </c>
      <c r="N340" s="13">
        <f t="shared" ca="1" si="64"/>
        <v>9.1350578700481216E-2</v>
      </c>
      <c r="O340" s="12">
        <f t="shared" si="65"/>
        <v>8.5878591746839028</v>
      </c>
      <c r="P340" s="12">
        <f t="shared" si="66"/>
        <v>0.11644345577392487</v>
      </c>
      <c r="Q340" s="11">
        <f t="shared" ca="1" si="58"/>
        <v>816.16672297592095</v>
      </c>
      <c r="R340" s="10">
        <f t="shared" ca="1" si="67"/>
        <v>0.91269768243752125</v>
      </c>
      <c r="U340" s="9">
        <f t="shared" ca="1" si="59"/>
        <v>278.13590072004746</v>
      </c>
    </row>
    <row r="341" spans="2:21" ht="41.4" x14ac:dyDescent="0.3">
      <c r="B341" s="104">
        <v>335</v>
      </c>
      <c r="C341" s="104" t="str">
        <f>'14.1.ТС УЧ'!C340</f>
        <v>Блочная модульная котельная КМ-2,07 ВГ (п. Сатис)</v>
      </c>
      <c r="D341" s="104" t="str">
        <f>'14.1.ТС УЧ'!D340</f>
        <v>Блочная модульная котельная КМ-2,07 ВГ (п.Сатис)</v>
      </c>
      <c r="E341" s="104" t="str">
        <f>'14.1.ТС УЧ'!E340</f>
        <v xml:space="preserve">ТК1 </v>
      </c>
      <c r="F341" s="104">
        <f>IF('14.1.ТС УЧ'!G340="Подземная канальная или подвальная",2,IF('14.1.ТС УЧ'!G340="Подземная бесканальная",2,IF('14.1.ТС УЧ'!G340="Надземная",1,0)))</f>
        <v>2</v>
      </c>
      <c r="G341" s="104">
        <f t="shared" si="60"/>
        <v>0.05</v>
      </c>
      <c r="H341" s="14">
        <f ca="1">IF(C341=0,0,YEAR(TODAY())-'14.1.ТС УЧ'!F340)</f>
        <v>6</v>
      </c>
      <c r="I341" s="104">
        <f>IF(C341=0,0,'14.1.ТС УЧ'!I340/1000)</f>
        <v>2.8000000000000001E-2</v>
      </c>
      <c r="J341" s="104">
        <f t="shared" si="61"/>
        <v>1</v>
      </c>
      <c r="K341" s="14">
        <f>IF(C341=0,0,'14.1.ТС УЧ'!H340/1000)</f>
        <v>0.15</v>
      </c>
      <c r="L341" s="14">
        <f t="shared" ca="1" si="62"/>
        <v>1</v>
      </c>
      <c r="M341" s="13">
        <f t="shared" ca="1" si="63"/>
        <v>0.05</v>
      </c>
      <c r="N341" s="13">
        <f t="shared" ca="1" si="64"/>
        <v>1.4000000000000002E-3</v>
      </c>
      <c r="O341" s="12">
        <f t="shared" si="65"/>
        <v>8.5878591746839028</v>
      </c>
      <c r="P341" s="12">
        <f t="shared" si="66"/>
        <v>0.11644345577392487</v>
      </c>
      <c r="Q341" s="11">
        <f t="shared" ca="1" si="58"/>
        <v>816.16672297592095</v>
      </c>
      <c r="R341" s="10">
        <f t="shared" ca="1" si="67"/>
        <v>0.99860097954282667</v>
      </c>
      <c r="U341" s="9">
        <f t="shared" ca="1" si="59"/>
        <v>278.14792372289202</v>
      </c>
    </row>
    <row r="342" spans="2:21" ht="27.6" x14ac:dyDescent="0.3">
      <c r="B342" s="104">
        <v>336</v>
      </c>
      <c r="C342" s="104" t="str">
        <f>'14.1.ТС УЧ'!C341</f>
        <v>Блочная модульная котельная КМ-2,07 ВГ (п. Сатис)</v>
      </c>
      <c r="D342" s="104" t="str">
        <f>'14.1.ТС УЧ'!D341</f>
        <v>ТК1</v>
      </c>
      <c r="E342" s="104" t="str">
        <f>'14.1.ТС УЧ'!E341</f>
        <v xml:space="preserve">ТК2 </v>
      </c>
      <c r="F342" s="104">
        <f>IF('14.1.ТС УЧ'!G341="Подземная канальная или подвальная",2,IF('14.1.ТС УЧ'!G341="Подземная бесканальная",2,IF('14.1.ТС УЧ'!G341="Надземная",1,0)))</f>
        <v>2</v>
      </c>
      <c r="G342" s="104">
        <f t="shared" si="60"/>
        <v>0.05</v>
      </c>
      <c r="H342" s="14">
        <f ca="1">IF(C342=0,0,YEAR(TODAY())-'14.1.ТС УЧ'!F341)</f>
        <v>31</v>
      </c>
      <c r="I342" s="104">
        <f>IF(C342=0,0,'14.1.ТС УЧ'!I341/1000)</f>
        <v>3.5000000000000003E-2</v>
      </c>
      <c r="J342" s="104">
        <f t="shared" si="61"/>
        <v>1</v>
      </c>
      <c r="K342" s="14">
        <f>IF(C342=0,0,'14.1.ТС УЧ'!H341/1000)</f>
        <v>0.15</v>
      </c>
      <c r="L342" s="14">
        <f t="shared" ca="1" si="62"/>
        <v>2.355735091295371</v>
      </c>
      <c r="M342" s="13">
        <f t="shared" ca="1" si="63"/>
        <v>0.23180686588709856</v>
      </c>
      <c r="N342" s="13">
        <f t="shared" ca="1" si="64"/>
        <v>8.1132403060484512E-3</v>
      </c>
      <c r="O342" s="12">
        <f t="shared" si="65"/>
        <v>8.5878591746839028</v>
      </c>
      <c r="P342" s="12">
        <f t="shared" si="66"/>
        <v>0.11644345577392487</v>
      </c>
      <c r="Q342" s="11">
        <f t="shared" ca="1" si="58"/>
        <v>816.16672297592095</v>
      </c>
      <c r="R342" s="10">
        <f t="shared" ca="1" si="67"/>
        <v>0.99191958319976914</v>
      </c>
      <c r="U342" s="9">
        <f t="shared" ca="1" si="59"/>
        <v>278.21759908809071</v>
      </c>
    </row>
    <row r="343" spans="2:21" ht="27.6" x14ac:dyDescent="0.3">
      <c r="B343" s="104">
        <v>337</v>
      </c>
      <c r="C343" s="104" t="str">
        <f>'14.1.ТС УЧ'!C342</f>
        <v>Блочная модульная котельная КМ-2,07 ВГ (п. Сатис)</v>
      </c>
      <c r="D343" s="104" t="str">
        <f>'14.1.ТС УЧ'!D342</f>
        <v>ТК2</v>
      </c>
      <c r="E343" s="104" t="str">
        <f>'14.1.ТС УЧ'!E342</f>
        <v xml:space="preserve">ТК3 </v>
      </c>
      <c r="F343" s="104">
        <f>IF('14.1.ТС УЧ'!G342="Подземная канальная или подвальная",2,IF('14.1.ТС УЧ'!G342="Подземная бесканальная",2,IF('14.1.ТС УЧ'!G342="Надземная",1,0)))</f>
        <v>2</v>
      </c>
      <c r="G343" s="104">
        <f t="shared" si="60"/>
        <v>0.05</v>
      </c>
      <c r="H343" s="14">
        <f ca="1">IF(C343=0,0,YEAR(TODAY())-'14.1.ТС УЧ'!F342)</f>
        <v>31</v>
      </c>
      <c r="I343" s="104">
        <f>IF(C343=0,0,'14.1.ТС УЧ'!I342/1000)</f>
        <v>0.12</v>
      </c>
      <c r="J343" s="104">
        <f t="shared" si="61"/>
        <v>1</v>
      </c>
      <c r="K343" s="14">
        <f>IF(C343=0,0,'14.1.ТС УЧ'!H342/1000)</f>
        <v>0.15</v>
      </c>
      <c r="L343" s="14">
        <f t="shared" ca="1" si="62"/>
        <v>2.355735091295371</v>
      </c>
      <c r="M343" s="13">
        <f t="shared" ca="1" si="63"/>
        <v>0.23180686588709856</v>
      </c>
      <c r="N343" s="13">
        <f t="shared" ca="1" si="64"/>
        <v>2.7816823906451828E-2</v>
      </c>
      <c r="O343" s="12">
        <f t="shared" si="65"/>
        <v>8.5878591746839028</v>
      </c>
      <c r="P343" s="12">
        <f t="shared" si="66"/>
        <v>0.11644345577392487</v>
      </c>
      <c r="Q343" s="11">
        <f t="shared" ca="1" si="58"/>
        <v>816.16672297592095</v>
      </c>
      <c r="R343" s="10">
        <f t="shared" ca="1" si="67"/>
        <v>0.97256650141819279</v>
      </c>
      <c r="U343" s="9">
        <f t="shared" ca="1" si="59"/>
        <v>278.45648605448628</v>
      </c>
    </row>
    <row r="344" spans="2:21" ht="27.6" x14ac:dyDescent="0.3">
      <c r="B344" s="104">
        <v>338</v>
      </c>
      <c r="C344" s="104" t="str">
        <f>'14.1.ТС УЧ'!C343</f>
        <v>Блочная модульная котельная КМ-2,07 ВГ (п. Сатис)</v>
      </c>
      <c r="D344" s="104" t="str">
        <f>'14.1.ТС УЧ'!D343</f>
        <v>ТК3</v>
      </c>
      <c r="E344" s="104" t="str">
        <f>'14.1.ТС УЧ'!E343</f>
        <v xml:space="preserve">ТК4 </v>
      </c>
      <c r="F344" s="104">
        <f>IF('14.1.ТС УЧ'!G343="Подземная канальная или подвальная",2,IF('14.1.ТС УЧ'!G343="Подземная бесканальная",2,IF('14.1.ТС УЧ'!G343="Надземная",1,0)))</f>
        <v>2</v>
      </c>
      <c r="G344" s="104">
        <f t="shared" si="60"/>
        <v>0.05</v>
      </c>
      <c r="H344" s="14">
        <f ca="1">IF(C344=0,0,YEAR(TODAY())-'14.1.ТС УЧ'!F343)</f>
        <v>31</v>
      </c>
      <c r="I344" s="104">
        <f>IF(C344=0,0,'14.1.ТС УЧ'!I343/1000)</f>
        <v>6.5000000000000002E-2</v>
      </c>
      <c r="J344" s="104">
        <f t="shared" si="61"/>
        <v>1</v>
      </c>
      <c r="K344" s="14">
        <f>IF(C344=0,0,'14.1.ТС УЧ'!H343/1000)</f>
        <v>0.15</v>
      </c>
      <c r="L344" s="14">
        <f t="shared" ca="1" si="62"/>
        <v>2.355735091295371</v>
      </c>
      <c r="M344" s="13">
        <f t="shared" ca="1" si="63"/>
        <v>0.23180686588709856</v>
      </c>
      <c r="N344" s="13">
        <f t="shared" ca="1" si="64"/>
        <v>1.5067446282661406E-2</v>
      </c>
      <c r="O344" s="12">
        <f t="shared" si="65"/>
        <v>8.5878591746839028</v>
      </c>
      <c r="P344" s="12">
        <f t="shared" si="66"/>
        <v>0.11644345577392487</v>
      </c>
      <c r="Q344" s="11">
        <f t="shared" ca="1" si="58"/>
        <v>816.16672297592095</v>
      </c>
      <c r="R344" s="10">
        <f t="shared" ca="1" si="67"/>
        <v>0.98504549970531829</v>
      </c>
      <c r="U344" s="9">
        <f t="shared" ca="1" si="59"/>
        <v>278.5858831612839</v>
      </c>
    </row>
    <row r="345" spans="2:21" ht="27.6" x14ac:dyDescent="0.3">
      <c r="B345" s="104">
        <v>339</v>
      </c>
      <c r="C345" s="104" t="str">
        <f>'14.1.ТС УЧ'!C344</f>
        <v>Блочная модульная котельная КМ-2,07 ВГ (п. Сатис)</v>
      </c>
      <c r="D345" s="104" t="str">
        <f>'14.1.ТС УЧ'!D344</f>
        <v>ТК1</v>
      </c>
      <c r="E345" s="104" t="str">
        <f>'14.1.ТС УЧ'!E344</f>
        <v xml:space="preserve">ТК6 </v>
      </c>
      <c r="F345" s="104">
        <f>IF('14.1.ТС УЧ'!G344="Подземная канальная или подвальная",2,IF('14.1.ТС УЧ'!G344="Подземная бесканальная",2,IF('14.1.ТС УЧ'!G344="Надземная",1,0)))</f>
        <v>2</v>
      </c>
      <c r="G345" s="104">
        <f t="shared" si="60"/>
        <v>0.05</v>
      </c>
      <c r="H345" s="14">
        <f ca="1">IF(C345=0,0,YEAR(TODAY())-'14.1.ТС УЧ'!F344)</f>
        <v>49</v>
      </c>
      <c r="I345" s="104">
        <f>IF(C345=0,0,'14.1.ТС УЧ'!I344/1000)</f>
        <v>7.6499999999999999E-2</v>
      </c>
      <c r="J345" s="104">
        <f t="shared" si="61"/>
        <v>1</v>
      </c>
      <c r="K345" s="14">
        <f>IF(C345=0,0,'14.1.ТС УЧ'!H344/1000)</f>
        <v>0.15</v>
      </c>
      <c r="L345" s="14">
        <f t="shared" ca="1" si="62"/>
        <v>5.7941733596116958</v>
      </c>
      <c r="M345" s="13">
        <f t="shared" ca="1" si="63"/>
        <v>101.83326398785186</v>
      </c>
      <c r="N345" s="13">
        <f t="shared" ca="1" si="64"/>
        <v>7.7902446950706672</v>
      </c>
      <c r="O345" s="12">
        <f t="shared" si="65"/>
        <v>8.5878591746839028</v>
      </c>
      <c r="P345" s="12">
        <f t="shared" si="66"/>
        <v>0.11644345577392487</v>
      </c>
      <c r="Q345" s="11">
        <f t="shared" ca="1" si="58"/>
        <v>816.16672297592095</v>
      </c>
      <c r="R345" s="10">
        <f t="shared" ca="1" si="67"/>
        <v>4.1375162860692104E-4</v>
      </c>
      <c r="U345" s="9">
        <f t="shared" ca="1" si="59"/>
        <v>345.48740753887915</v>
      </c>
    </row>
    <row r="346" spans="2:21" ht="27.6" x14ac:dyDescent="0.3">
      <c r="B346" s="104">
        <v>340</v>
      </c>
      <c r="C346" s="104" t="str">
        <f>'14.1.ТС УЧ'!C345</f>
        <v>Блочная модульная котельная КМ-2,07 ВГ (п. Сатис)</v>
      </c>
      <c r="D346" s="104" t="str">
        <f>'14.1.ТС УЧ'!D345</f>
        <v>ТК6</v>
      </c>
      <c r="E346" s="104" t="str">
        <f>'14.1.ТС УЧ'!E345</f>
        <v xml:space="preserve">ТК7 </v>
      </c>
      <c r="F346" s="104">
        <f>IF('14.1.ТС УЧ'!G345="Подземная канальная или подвальная",2,IF('14.1.ТС УЧ'!G345="Подземная бесканальная",2,IF('14.1.ТС УЧ'!G345="Надземная",1,0)))</f>
        <v>2</v>
      </c>
      <c r="G346" s="104">
        <f t="shared" si="60"/>
        <v>0.05</v>
      </c>
      <c r="H346" s="14">
        <f ca="1">IF(C346=0,0,YEAR(TODAY())-'14.1.ТС УЧ'!F345)</f>
        <v>49</v>
      </c>
      <c r="I346" s="104">
        <f>IF(C346=0,0,'14.1.ТС УЧ'!I345/1000)</f>
        <v>0.112</v>
      </c>
      <c r="J346" s="104">
        <f t="shared" si="61"/>
        <v>1</v>
      </c>
      <c r="K346" s="14">
        <f>IF(C346=0,0,'14.1.ТС УЧ'!H345/1000)</f>
        <v>0.15</v>
      </c>
      <c r="L346" s="14">
        <f t="shared" ca="1" si="62"/>
        <v>5.7941733596116958</v>
      </c>
      <c r="M346" s="13">
        <f t="shared" ca="1" si="63"/>
        <v>101.83326398785186</v>
      </c>
      <c r="N346" s="13">
        <f t="shared" ca="1" si="64"/>
        <v>11.405325566639409</v>
      </c>
      <c r="O346" s="12">
        <f t="shared" si="65"/>
        <v>8.5878591746839028</v>
      </c>
      <c r="P346" s="12">
        <f t="shared" si="66"/>
        <v>0.11644345577392487</v>
      </c>
      <c r="Q346" s="11">
        <f t="shared" ca="1" si="58"/>
        <v>816.16672297592095</v>
      </c>
      <c r="R346" s="10">
        <f t="shared" ca="1" si="67"/>
        <v>1.113602102181232E-5</v>
      </c>
      <c r="U346" s="9">
        <f t="shared" ca="1" si="59"/>
        <v>443.43473734660029</v>
      </c>
    </row>
    <row r="347" spans="2:21" ht="27.6" x14ac:dyDescent="0.3">
      <c r="B347" s="104">
        <v>341</v>
      </c>
      <c r="C347" s="104" t="str">
        <f>'14.1.ТС УЧ'!C346</f>
        <v>Блочная модульная котельная КМ-2,07 ВГ (п. Сатис)</v>
      </c>
      <c r="D347" s="104" t="str">
        <f>'14.1.ТС УЧ'!D346</f>
        <v>ТК7</v>
      </c>
      <c r="E347" s="104" t="str">
        <f>'14.1.ТС УЧ'!E346</f>
        <v xml:space="preserve">ТК8 </v>
      </c>
      <c r="F347" s="104">
        <f>IF('14.1.ТС УЧ'!G346="Подземная канальная или подвальная",2,IF('14.1.ТС УЧ'!G346="Подземная бесканальная",2,IF('14.1.ТС УЧ'!G346="Надземная",1,0)))</f>
        <v>2</v>
      </c>
      <c r="G347" s="104">
        <f t="shared" si="60"/>
        <v>0.05</v>
      </c>
      <c r="H347" s="14">
        <f ca="1">IF(C347=0,0,YEAR(TODAY())-'14.1.ТС УЧ'!F346)</f>
        <v>49</v>
      </c>
      <c r="I347" s="104">
        <f>IF(C347=0,0,'14.1.ТС УЧ'!I346/1000)</f>
        <v>0.04</v>
      </c>
      <c r="J347" s="104">
        <f t="shared" si="61"/>
        <v>1</v>
      </c>
      <c r="K347" s="14">
        <f>IF(C347=0,0,'14.1.ТС УЧ'!H346/1000)</f>
        <v>0.15</v>
      </c>
      <c r="L347" s="14">
        <f t="shared" ca="1" si="62"/>
        <v>5.7941733596116958</v>
      </c>
      <c r="M347" s="13">
        <f t="shared" ca="1" si="63"/>
        <v>101.83326398785186</v>
      </c>
      <c r="N347" s="13">
        <f t="shared" ca="1" si="64"/>
        <v>4.0733305595140745</v>
      </c>
      <c r="O347" s="12">
        <f t="shared" si="65"/>
        <v>8.5878591746839028</v>
      </c>
      <c r="P347" s="12">
        <f t="shared" si="66"/>
        <v>0.11644345577392487</v>
      </c>
      <c r="Q347" s="11">
        <f t="shared" ca="1" si="58"/>
        <v>816.16672297592095</v>
      </c>
      <c r="R347" s="10">
        <f t="shared" ca="1" si="67"/>
        <v>1.7020605860197775E-2</v>
      </c>
      <c r="U347" s="9">
        <f t="shared" ca="1" si="59"/>
        <v>478.41592656364355</v>
      </c>
    </row>
    <row r="348" spans="2:21" ht="27.6" x14ac:dyDescent="0.3">
      <c r="B348" s="104">
        <v>342</v>
      </c>
      <c r="C348" s="104" t="str">
        <f>'14.1.ТС УЧ'!C347</f>
        <v>Блочная модульная котельная КМ-2,07 ВГ (п. Сатис)</v>
      </c>
      <c r="D348" s="104" t="str">
        <f>'14.1.ТС УЧ'!D347</f>
        <v>ТК4</v>
      </c>
      <c r="E348" s="104" t="str">
        <f>'14.1.ТС УЧ'!E347</f>
        <v xml:space="preserve">ТК5 </v>
      </c>
      <c r="F348" s="104">
        <f>IF('14.1.ТС УЧ'!G347="Подземная канальная или подвальная",2,IF('14.1.ТС УЧ'!G347="Подземная бесканальная",2,IF('14.1.ТС УЧ'!G347="Надземная",1,0)))</f>
        <v>2</v>
      </c>
      <c r="G348" s="104">
        <f t="shared" si="60"/>
        <v>0.05</v>
      </c>
      <c r="H348" s="14">
        <f ca="1">IF(C348=0,0,YEAR(TODAY())-'14.1.ТС УЧ'!F347)</f>
        <v>39</v>
      </c>
      <c r="I348" s="104">
        <f>IF(C348=0,0,'14.1.ТС УЧ'!I347/1000)</f>
        <v>4.4999999999999998E-2</v>
      </c>
      <c r="J348" s="104">
        <f t="shared" si="61"/>
        <v>1</v>
      </c>
      <c r="K348" s="14">
        <f>IF(C348=0,0,'14.1.ТС УЧ'!H347/1000)</f>
        <v>0.1</v>
      </c>
      <c r="L348" s="14">
        <f t="shared" ca="1" si="62"/>
        <v>3.5143437902946464</v>
      </c>
      <c r="M348" s="13">
        <f t="shared" ca="1" si="63"/>
        <v>1.5314740018877633</v>
      </c>
      <c r="N348" s="13">
        <f t="shared" ca="1" si="64"/>
        <v>6.8916330084949351E-2</v>
      </c>
      <c r="O348" s="12">
        <f t="shared" si="65"/>
        <v>6.4003992435034274</v>
      </c>
      <c r="P348" s="12">
        <f t="shared" si="66"/>
        <v>0.15624025345216178</v>
      </c>
      <c r="Q348" s="11">
        <f t="shared" ca="1" si="58"/>
        <v>816.16672297592095</v>
      </c>
      <c r="R348" s="10">
        <f t="shared" ca="1" si="67"/>
        <v>0.93340477470927863</v>
      </c>
      <c r="U348" s="9">
        <f t="shared" ca="1" si="59"/>
        <v>478.85701859058429</v>
      </c>
    </row>
    <row r="349" spans="2:21" ht="27.6" x14ac:dyDescent="0.3">
      <c r="B349" s="104">
        <v>343</v>
      </c>
      <c r="C349" s="104" t="str">
        <f>'14.1.ТС УЧ'!C348</f>
        <v>Блочная модульная котельная КМ-2,07 ВГ (п. Сатис)</v>
      </c>
      <c r="D349" s="104" t="str">
        <f>'14.1.ТС УЧ'!D348</f>
        <v>ТК5</v>
      </c>
      <c r="E349" s="104" t="str">
        <f>'14.1.ТС УЧ'!E348</f>
        <v xml:space="preserve">ул. Заводская, 13 </v>
      </c>
      <c r="F349" s="104">
        <f>IF('14.1.ТС УЧ'!G348="Подземная канальная или подвальная",2,IF('14.1.ТС УЧ'!G348="Подземная бесканальная",2,IF('14.1.ТС УЧ'!G348="Надземная",1,0)))</f>
        <v>2</v>
      </c>
      <c r="G349" s="104">
        <f t="shared" si="60"/>
        <v>0.05</v>
      </c>
      <c r="H349" s="14">
        <f ca="1">IF(C349=0,0,YEAR(TODAY())-'14.1.ТС УЧ'!F348)</f>
        <v>39</v>
      </c>
      <c r="I349" s="104">
        <f>IF(C349=0,0,'14.1.ТС УЧ'!I348/1000)</f>
        <v>0.08</v>
      </c>
      <c r="J349" s="104">
        <f t="shared" si="61"/>
        <v>1</v>
      </c>
      <c r="K349" s="14">
        <f>IF(C349=0,0,'14.1.ТС УЧ'!H348/1000)</f>
        <v>0.1</v>
      </c>
      <c r="L349" s="14">
        <f t="shared" ca="1" si="62"/>
        <v>3.5143437902946464</v>
      </c>
      <c r="M349" s="13">
        <f t="shared" ca="1" si="63"/>
        <v>1.5314740018877633</v>
      </c>
      <c r="N349" s="13">
        <f t="shared" ca="1" si="64"/>
        <v>0.12251792015102106</v>
      </c>
      <c r="O349" s="12">
        <f t="shared" si="65"/>
        <v>6.4003992435034274</v>
      </c>
      <c r="P349" s="12">
        <f t="shared" si="66"/>
        <v>0.15624025345216178</v>
      </c>
      <c r="Q349" s="11">
        <f t="shared" ca="1" si="58"/>
        <v>816.16672297592095</v>
      </c>
      <c r="R349" s="10">
        <f t="shared" ca="1" si="67"/>
        <v>0.88469005102211051</v>
      </c>
      <c r="U349" s="9">
        <f t="shared" ca="1" si="59"/>
        <v>479.64118219403451</v>
      </c>
    </row>
    <row r="350" spans="2:21" ht="41.4" x14ac:dyDescent="0.3">
      <c r="B350" s="104">
        <v>344</v>
      </c>
      <c r="C350" s="104" t="str">
        <f>'14.1.ТС УЧ'!C349</f>
        <v>Блочная модульная котельная КМ-2,07 ВГ (п. Сатис)</v>
      </c>
      <c r="D350" s="104" t="str">
        <f>'14.1.ТС УЧ'!D349</f>
        <v>Блочная модульная котельная КМ-2,07 ВГ (п.Сатис)</v>
      </c>
      <c r="E350" s="104" t="str">
        <f>'14.1.ТС УЧ'!E349</f>
        <v xml:space="preserve">ТК1-гвс </v>
      </c>
      <c r="F350" s="104">
        <f>IF('14.1.ТС УЧ'!G349="Подземная канальная или подвальная",2,IF('14.1.ТС УЧ'!G349="Подземная бесканальная",2,IF('14.1.ТС УЧ'!G349="Надземная",1,0)))</f>
        <v>2</v>
      </c>
      <c r="G350" s="104">
        <f t="shared" si="60"/>
        <v>0.05</v>
      </c>
      <c r="H350" s="14">
        <f ca="1">IF(C350=0,0,YEAR(TODAY())-'14.1.ТС УЧ'!F349)</f>
        <v>6</v>
      </c>
      <c r="I350" s="104">
        <f>IF(C350=0,0,'14.1.ТС УЧ'!I349/1000)</f>
        <v>2.8000000000000001E-2</v>
      </c>
      <c r="J350" s="104">
        <f t="shared" si="61"/>
        <v>1</v>
      </c>
      <c r="K350" s="14">
        <f>IF(C350=0,0,'14.1.ТС УЧ'!H349/1000)</f>
        <v>0.1</v>
      </c>
      <c r="L350" s="14">
        <f t="shared" ca="1" si="62"/>
        <v>1</v>
      </c>
      <c r="M350" s="13">
        <f t="shared" ca="1" si="63"/>
        <v>0.05</v>
      </c>
      <c r="N350" s="13">
        <f t="shared" ca="1" si="64"/>
        <v>1.4000000000000002E-3</v>
      </c>
      <c r="O350" s="12">
        <f t="shared" si="65"/>
        <v>6.4003992435034274</v>
      </c>
      <c r="P350" s="12">
        <f t="shared" si="66"/>
        <v>0.15624025345216178</v>
      </c>
      <c r="Q350" s="11">
        <f t="shared" ca="1" si="58"/>
        <v>816.16672297592095</v>
      </c>
      <c r="R350" s="10">
        <f t="shared" ca="1" si="67"/>
        <v>0.99860097954282667</v>
      </c>
      <c r="U350" s="9">
        <f t="shared" ca="1" si="59"/>
        <v>479.6501427529754</v>
      </c>
    </row>
    <row r="351" spans="2:21" ht="27.6" x14ac:dyDescent="0.3">
      <c r="B351" s="104">
        <v>345</v>
      </c>
      <c r="C351" s="104" t="str">
        <f>'14.1.ТС УЧ'!C350</f>
        <v>Блочная модульная котельная КМ-2,07 ВГ (п. Сатис)</v>
      </c>
      <c r="D351" s="104" t="str">
        <f>'14.1.ТС УЧ'!D350</f>
        <v>ТК1-гвс</v>
      </c>
      <c r="E351" s="104" t="str">
        <f>'14.1.ТС УЧ'!E350</f>
        <v xml:space="preserve">ТК2-гвс </v>
      </c>
      <c r="F351" s="104">
        <f>IF('14.1.ТС УЧ'!G350="Подземная канальная или подвальная",2,IF('14.1.ТС УЧ'!G350="Подземная бесканальная",2,IF('14.1.ТС УЧ'!G350="Надземная",1,0)))</f>
        <v>2</v>
      </c>
      <c r="G351" s="104">
        <f t="shared" si="60"/>
        <v>0.05</v>
      </c>
      <c r="H351" s="14">
        <f ca="1">IF(C351=0,0,YEAR(TODAY())-'14.1.ТС УЧ'!F350)</f>
        <v>46</v>
      </c>
      <c r="I351" s="104">
        <f>IF(C351=0,0,'14.1.ТС УЧ'!I350/1000)</f>
        <v>4.4999999999999998E-2</v>
      </c>
      <c r="J351" s="104">
        <f t="shared" si="61"/>
        <v>1</v>
      </c>
      <c r="K351" s="14">
        <f>IF(C351=0,0,'14.1.ТС УЧ'!H350/1000)</f>
        <v>0.1</v>
      </c>
      <c r="L351" s="14">
        <f t="shared" ca="1" si="62"/>
        <v>4.9870912274073591</v>
      </c>
      <c r="M351" s="13">
        <f t="shared" ca="1" si="63"/>
        <v>21.950577009860076</v>
      </c>
      <c r="N351" s="13">
        <f t="shared" ca="1" si="64"/>
        <v>0.98777596544370339</v>
      </c>
      <c r="O351" s="12">
        <f t="shared" si="65"/>
        <v>6.4003992435034274</v>
      </c>
      <c r="P351" s="12">
        <f t="shared" si="66"/>
        <v>0.15624025345216178</v>
      </c>
      <c r="Q351" s="11">
        <f t="shared" ca="1" si="58"/>
        <v>816.16672297592095</v>
      </c>
      <c r="R351" s="10">
        <f t="shared" ca="1" si="67"/>
        <v>0.37240401007525875</v>
      </c>
      <c r="U351" s="9">
        <f t="shared" ca="1" si="59"/>
        <v>485.97230329495216</v>
      </c>
    </row>
    <row r="352" spans="2:21" ht="27.6" x14ac:dyDescent="0.3">
      <c r="B352" s="104">
        <v>346</v>
      </c>
      <c r="C352" s="104" t="str">
        <f>'14.1.ТС УЧ'!C351</f>
        <v>Блочная модульная котельная КМ-2,07 ВГ (п. Сатис)</v>
      </c>
      <c r="D352" s="104" t="str">
        <f>'14.1.ТС УЧ'!D351</f>
        <v>ТК2-гвс</v>
      </c>
      <c r="E352" s="104" t="str">
        <f>'14.1.ТС УЧ'!E351</f>
        <v xml:space="preserve">ГрОт-Заводская, 9 </v>
      </c>
      <c r="F352" s="104">
        <f>IF('14.1.ТС УЧ'!G351="Подземная канальная или подвальная",2,IF('14.1.ТС УЧ'!G351="Подземная бесканальная",2,IF('14.1.ТС УЧ'!G351="Надземная",1,0)))</f>
        <v>2</v>
      </c>
      <c r="G352" s="104">
        <f t="shared" si="60"/>
        <v>0.05</v>
      </c>
      <c r="H352" s="14">
        <f ca="1">IF(C352=0,0,YEAR(TODAY())-'14.1.ТС УЧ'!F351)</f>
        <v>46</v>
      </c>
      <c r="I352" s="104">
        <f>IF(C352=0,0,'14.1.ТС УЧ'!I351/1000)</f>
        <v>8.5000000000000006E-2</v>
      </c>
      <c r="J352" s="104">
        <f t="shared" si="61"/>
        <v>1</v>
      </c>
      <c r="K352" s="14">
        <f>IF(C352=0,0,'14.1.ТС УЧ'!H351/1000)</f>
        <v>0.1</v>
      </c>
      <c r="L352" s="14">
        <f t="shared" ca="1" si="62"/>
        <v>4.9870912274073591</v>
      </c>
      <c r="M352" s="13">
        <f t="shared" ca="1" si="63"/>
        <v>21.950577009860076</v>
      </c>
      <c r="N352" s="13">
        <f t="shared" ca="1" si="64"/>
        <v>1.8657990458381066</v>
      </c>
      <c r="O352" s="12">
        <f t="shared" si="65"/>
        <v>6.4003992435034274</v>
      </c>
      <c r="P352" s="12">
        <f t="shared" si="66"/>
        <v>0.15624025345216178</v>
      </c>
      <c r="Q352" s="11">
        <f t="shared" ca="1" si="58"/>
        <v>816.16672297592095</v>
      </c>
      <c r="R352" s="10">
        <f t="shared" ca="1" si="67"/>
        <v>0.15477249014851291</v>
      </c>
      <c r="U352" s="9">
        <f t="shared" ca="1" si="59"/>
        <v>497.91416209646377</v>
      </c>
    </row>
    <row r="353" spans="2:21" ht="27.6" x14ac:dyDescent="0.3">
      <c r="B353" s="104">
        <v>347</v>
      </c>
      <c r="C353" s="104" t="str">
        <f>'14.1.ТС УЧ'!C352</f>
        <v>Блочная модульная котельная КМ-2,07 ВГ (п. Сатис)</v>
      </c>
      <c r="D353" s="104" t="str">
        <f>'14.1.ТС УЧ'!D352</f>
        <v>ГрОт-Заводская, 9</v>
      </c>
      <c r="E353" s="104" t="str">
        <f>'14.1.ТС УЧ'!E352</f>
        <v xml:space="preserve">ТК3-гвс </v>
      </c>
      <c r="F353" s="104">
        <f>IF('14.1.ТС УЧ'!G352="Подземная канальная или подвальная",2,IF('14.1.ТС УЧ'!G352="Подземная бесканальная",2,IF('14.1.ТС УЧ'!G352="Надземная",1,0)))</f>
        <v>2</v>
      </c>
      <c r="G353" s="104">
        <f t="shared" si="60"/>
        <v>0.05</v>
      </c>
      <c r="H353" s="14">
        <f ca="1">IF(C353=0,0,YEAR(TODAY())-'14.1.ТС УЧ'!F352)</f>
        <v>46</v>
      </c>
      <c r="I353" s="104">
        <f>IF(C353=0,0,'14.1.ТС УЧ'!I352/1000)</f>
        <v>3.5999999999999997E-2</v>
      </c>
      <c r="J353" s="104">
        <f t="shared" si="61"/>
        <v>1</v>
      </c>
      <c r="K353" s="14">
        <f>IF(C353=0,0,'14.1.ТС УЧ'!H352/1000)</f>
        <v>0.1</v>
      </c>
      <c r="L353" s="14">
        <f t="shared" ca="1" si="62"/>
        <v>4.9870912274073591</v>
      </c>
      <c r="M353" s="13">
        <f t="shared" ca="1" si="63"/>
        <v>21.950577009860076</v>
      </c>
      <c r="N353" s="13">
        <f t="shared" ca="1" si="64"/>
        <v>0.79022077235496269</v>
      </c>
      <c r="O353" s="12">
        <f t="shared" si="65"/>
        <v>6.4003992435034274</v>
      </c>
      <c r="P353" s="12">
        <f t="shared" si="66"/>
        <v>0.15624025345216178</v>
      </c>
      <c r="Q353" s="11">
        <f t="shared" ca="1" si="58"/>
        <v>816.16672297592095</v>
      </c>
      <c r="R353" s="10">
        <f t="shared" ca="1" si="67"/>
        <v>0.45374460995759575</v>
      </c>
      <c r="U353" s="9">
        <f t="shared" ca="1" si="59"/>
        <v>502.97189053004519</v>
      </c>
    </row>
    <row r="354" spans="2:21" ht="27.6" x14ac:dyDescent="0.3">
      <c r="B354" s="104">
        <v>348</v>
      </c>
      <c r="C354" s="104" t="str">
        <f>'14.1.ТС УЧ'!C353</f>
        <v>Блочная модульная котельная КМ-2,07 ВГ (п. Сатис)</v>
      </c>
      <c r="D354" s="104" t="str">
        <f>'14.1.ТС УЧ'!D353</f>
        <v>ТК3-гвс</v>
      </c>
      <c r="E354" s="104" t="str">
        <f>'14.1.ТС УЧ'!E353</f>
        <v xml:space="preserve">ТК4-гвс </v>
      </c>
      <c r="F354" s="104">
        <f>IF('14.1.ТС УЧ'!G353="Подземная канальная или подвальная",2,IF('14.1.ТС УЧ'!G353="Подземная бесканальная",2,IF('14.1.ТС УЧ'!G353="Надземная",1,0)))</f>
        <v>2</v>
      </c>
      <c r="G354" s="104">
        <f t="shared" si="60"/>
        <v>0.05</v>
      </c>
      <c r="H354" s="14">
        <f ca="1">IF(C354=0,0,YEAR(TODAY())-'14.1.ТС УЧ'!F353)</f>
        <v>46</v>
      </c>
      <c r="I354" s="104">
        <f>IF(C354=0,0,'14.1.ТС УЧ'!I353/1000)</f>
        <v>6.5000000000000002E-2</v>
      </c>
      <c r="J354" s="104">
        <f t="shared" si="61"/>
        <v>1</v>
      </c>
      <c r="K354" s="14">
        <f>IF(C354=0,0,'14.1.ТС УЧ'!H353/1000)</f>
        <v>0.1</v>
      </c>
      <c r="L354" s="14">
        <f t="shared" ca="1" si="62"/>
        <v>4.9870912274073591</v>
      </c>
      <c r="M354" s="13">
        <f t="shared" ca="1" si="63"/>
        <v>21.950577009860076</v>
      </c>
      <c r="N354" s="13">
        <f t="shared" ca="1" si="64"/>
        <v>1.426787505640905</v>
      </c>
      <c r="O354" s="12">
        <f t="shared" si="65"/>
        <v>6.4003992435034274</v>
      </c>
      <c r="P354" s="12">
        <f t="shared" si="66"/>
        <v>0.15624025345216178</v>
      </c>
      <c r="Q354" s="11">
        <f t="shared" ca="1" si="58"/>
        <v>816.16672297592095</v>
      </c>
      <c r="R354" s="10">
        <f t="shared" ca="1" si="67"/>
        <v>0.24007893697831906</v>
      </c>
      <c r="U354" s="9">
        <f t="shared" ca="1" si="59"/>
        <v>512.10390020178943</v>
      </c>
    </row>
    <row r="355" spans="2:21" ht="27.6" x14ac:dyDescent="0.3">
      <c r="B355" s="104">
        <v>349</v>
      </c>
      <c r="C355" s="104" t="str">
        <f>'14.1.ТС УЧ'!C354</f>
        <v>Блочная модульная котельная КМ-2,07 ВГ (п. Сатис)</v>
      </c>
      <c r="D355" s="104" t="str">
        <f>'14.1.ТС УЧ'!D354</f>
        <v>ГрОт-Заводская, 9</v>
      </c>
      <c r="E355" s="104" t="str">
        <f>'14.1.ТС УЧ'!E354</f>
        <v xml:space="preserve">ГрОт-Заводская, 9 </v>
      </c>
      <c r="F355" s="104">
        <f>IF('14.1.ТС УЧ'!G354="Подземная канальная или подвальная",2,IF('14.1.ТС УЧ'!G354="Подземная бесканальная",2,IF('14.1.ТС УЧ'!G354="Надземная",1,0)))</f>
        <v>2</v>
      </c>
      <c r="G355" s="104">
        <f t="shared" si="60"/>
        <v>0.05</v>
      </c>
      <c r="H355" s="14">
        <f ca="1">IF(C355=0,0,YEAR(TODAY())-'14.1.ТС УЧ'!F354)</f>
        <v>46</v>
      </c>
      <c r="I355" s="104">
        <f>IF(C355=0,0,'14.1.ТС УЧ'!I354/1000)</f>
        <v>1.2999999999999999E-2</v>
      </c>
      <c r="J355" s="104">
        <f t="shared" si="61"/>
        <v>1</v>
      </c>
      <c r="K355" s="14">
        <f>IF(C355=0,0,'14.1.ТС УЧ'!H354/1000)</f>
        <v>0.1</v>
      </c>
      <c r="L355" s="14">
        <f t="shared" ca="1" si="62"/>
        <v>4.9870912274073591</v>
      </c>
      <c r="M355" s="13">
        <f t="shared" ca="1" si="63"/>
        <v>21.950577009860076</v>
      </c>
      <c r="N355" s="13">
        <f t="shared" ca="1" si="64"/>
        <v>0.28535750112818098</v>
      </c>
      <c r="O355" s="12">
        <f t="shared" si="65"/>
        <v>6.4003992435034274</v>
      </c>
      <c r="P355" s="12">
        <f t="shared" si="66"/>
        <v>0.15624025345216178</v>
      </c>
      <c r="Q355" s="11">
        <f t="shared" ca="1" si="58"/>
        <v>816.16672297592095</v>
      </c>
      <c r="R355" s="10">
        <f t="shared" ca="1" si="67"/>
        <v>0.75174545642569324</v>
      </c>
      <c r="U355" s="9">
        <f t="shared" ca="1" si="59"/>
        <v>513.93030213613827</v>
      </c>
    </row>
    <row r="356" spans="2:21" ht="27.6" x14ac:dyDescent="0.3">
      <c r="B356" s="104">
        <v>350</v>
      </c>
      <c r="C356" s="104" t="str">
        <f>'14.1.ТС УЧ'!C355</f>
        <v>Блочная модульная котельная КМ-2,07 ВГ (п. Сатис)</v>
      </c>
      <c r="D356" s="104" t="str">
        <f>'14.1.ТС УЧ'!D355</f>
        <v>ТК2</v>
      </c>
      <c r="E356" s="104" t="str">
        <f>'14.1.ТС УЧ'!E355</f>
        <v xml:space="preserve">ул. Заводская, 8 </v>
      </c>
      <c r="F356" s="104">
        <f>IF('14.1.ТС УЧ'!G355="Подземная канальная или подвальная",2,IF('14.1.ТС УЧ'!G355="Подземная бесканальная",2,IF('14.1.ТС УЧ'!G355="Надземная",1,0)))</f>
        <v>2</v>
      </c>
      <c r="G356" s="104">
        <f t="shared" si="60"/>
        <v>0.05</v>
      </c>
      <c r="H356" s="14">
        <f ca="1">IF(C356=0,0,YEAR(TODAY())-'14.1.ТС УЧ'!F355)</f>
        <v>46</v>
      </c>
      <c r="I356" s="104">
        <f>IF(C356=0,0,'14.1.ТС УЧ'!I355/1000)</f>
        <v>2.9000000000000001E-2</v>
      </c>
      <c r="J356" s="104">
        <f t="shared" si="61"/>
        <v>1</v>
      </c>
      <c r="K356" s="14">
        <f>IF(C356=0,0,'14.1.ТС УЧ'!H355/1000)</f>
        <v>8.1000000000000003E-2</v>
      </c>
      <c r="L356" s="14">
        <f t="shared" ca="1" si="62"/>
        <v>4.9870912274073591</v>
      </c>
      <c r="M356" s="13">
        <f t="shared" ca="1" si="63"/>
        <v>21.950577009860076</v>
      </c>
      <c r="N356" s="13">
        <f t="shared" ca="1" si="64"/>
        <v>0.63656673328594227</v>
      </c>
      <c r="O356" s="12">
        <f t="shared" si="65"/>
        <v>5.6205481627436145</v>
      </c>
      <c r="P356" s="12">
        <f t="shared" si="66"/>
        <v>0.1779185892629839</v>
      </c>
      <c r="Q356" s="11">
        <f t="shared" ca="1" si="58"/>
        <v>816.16672297592095</v>
      </c>
      <c r="R356" s="10">
        <f t="shared" ca="1" si="67"/>
        <v>0.52910587081300076</v>
      </c>
      <c r="U356" s="9">
        <f t="shared" ca="1" si="59"/>
        <v>517.5081561193723</v>
      </c>
    </row>
    <row r="357" spans="2:21" ht="27.6" x14ac:dyDescent="0.3">
      <c r="B357" s="104">
        <v>351</v>
      </c>
      <c r="C357" s="104" t="str">
        <f>'14.1.ТС УЧ'!C356</f>
        <v>Блочная модульная котельная КМ-2,07 ВГ (п. Сатис)</v>
      </c>
      <c r="D357" s="104" t="str">
        <f>'14.1.ТС УЧ'!D356</f>
        <v>ТК2</v>
      </c>
      <c r="E357" s="104" t="str">
        <f>'14.1.ТС УЧ'!E356</f>
        <v xml:space="preserve">ул. Заводская, 9 </v>
      </c>
      <c r="F357" s="104">
        <f>IF('14.1.ТС УЧ'!G356="Подземная канальная или подвальная",2,IF('14.1.ТС УЧ'!G356="Подземная бесканальная",2,IF('14.1.ТС УЧ'!G356="Надземная",1,0)))</f>
        <v>2</v>
      </c>
      <c r="G357" s="104">
        <f t="shared" si="60"/>
        <v>0.05</v>
      </c>
      <c r="H357" s="14">
        <f ca="1">IF(C357=0,0,YEAR(TODAY())-'14.1.ТС УЧ'!F356)</f>
        <v>44</v>
      </c>
      <c r="I357" s="104">
        <f>IF(C357=0,0,'14.1.ТС УЧ'!I356/1000)</f>
        <v>8.5000000000000006E-2</v>
      </c>
      <c r="J357" s="104">
        <f t="shared" si="61"/>
        <v>1</v>
      </c>
      <c r="K357" s="14">
        <f>IF(C357=0,0,'14.1.ТС УЧ'!H356/1000)</f>
        <v>8.1000000000000003E-2</v>
      </c>
      <c r="L357" s="14">
        <f t="shared" ca="1" si="62"/>
        <v>4.512506749717061</v>
      </c>
      <c r="M357" s="13">
        <f t="shared" ca="1" si="63"/>
        <v>9.1012673845597813</v>
      </c>
      <c r="N357" s="13">
        <f t="shared" ca="1" si="64"/>
        <v>0.77360772768758146</v>
      </c>
      <c r="O357" s="12">
        <f t="shared" si="65"/>
        <v>5.6205481627436145</v>
      </c>
      <c r="P357" s="12">
        <f t="shared" si="66"/>
        <v>0.1779185892629839</v>
      </c>
      <c r="Q357" s="11">
        <f t="shared" ca="1" si="58"/>
        <v>816.16672297592095</v>
      </c>
      <c r="R357" s="10">
        <f t="shared" ca="1" si="67"/>
        <v>0.46134565284399132</v>
      </c>
      <c r="U357" s="9">
        <f t="shared" ca="1" si="59"/>
        <v>521.85625561191102</v>
      </c>
    </row>
    <row r="358" spans="2:21" ht="27.6" x14ac:dyDescent="0.3">
      <c r="B358" s="104">
        <v>352</v>
      </c>
      <c r="C358" s="104" t="str">
        <f>'14.1.ТС УЧ'!C357</f>
        <v>Блочная модульная котельная КМ-2,07 ВГ (п. Сатис)</v>
      </c>
      <c r="D358" s="104" t="str">
        <f>'14.1.ТС УЧ'!D357</f>
        <v>ТК7</v>
      </c>
      <c r="E358" s="104" t="str">
        <f>'14.1.ТС УЧ'!E357</f>
        <v xml:space="preserve">УТ10 </v>
      </c>
      <c r="F358" s="104">
        <f>IF('14.1.ТС УЧ'!G357="Подземная канальная или подвальная",2,IF('14.1.ТС УЧ'!G357="Подземная бесканальная",2,IF('14.1.ТС УЧ'!G357="Надземная",1,0)))</f>
        <v>2</v>
      </c>
      <c r="G358" s="104">
        <f t="shared" si="60"/>
        <v>0.05</v>
      </c>
      <c r="H358" s="14">
        <f ca="1">IF(C358=0,0,YEAR(TODAY())-'14.1.ТС УЧ'!F357)</f>
        <v>49</v>
      </c>
      <c r="I358" s="104">
        <f>IF(C358=0,0,'14.1.ТС УЧ'!I357/1000)</f>
        <v>0.46500000000000002</v>
      </c>
      <c r="J358" s="104">
        <f t="shared" si="61"/>
        <v>1</v>
      </c>
      <c r="K358" s="14">
        <f>IF(C358=0,0,'14.1.ТС УЧ'!H357/1000)</f>
        <v>8.1000000000000003E-2</v>
      </c>
      <c r="L358" s="14">
        <f t="shared" ca="1" si="62"/>
        <v>5.7941733596116958</v>
      </c>
      <c r="M358" s="13">
        <f t="shared" ca="1" si="63"/>
        <v>101.83326398785186</v>
      </c>
      <c r="N358" s="13">
        <f t="shared" ca="1" si="64"/>
        <v>47.352467754351117</v>
      </c>
      <c r="O358" s="12">
        <f t="shared" si="65"/>
        <v>5.6205481627436145</v>
      </c>
      <c r="P358" s="12">
        <f t="shared" si="66"/>
        <v>0.1779185892629839</v>
      </c>
      <c r="Q358" s="11">
        <f t="shared" ca="1" si="58"/>
        <v>816.16672297592095</v>
      </c>
      <c r="R358" s="10">
        <f t="shared" ca="1" si="67"/>
        <v>2.7232314235317391E-21</v>
      </c>
      <c r="U358" s="9">
        <f t="shared" ca="1" si="59"/>
        <v>788.00308125000538</v>
      </c>
    </row>
    <row r="359" spans="2:21" ht="27.6" x14ac:dyDescent="0.3">
      <c r="B359" s="104">
        <v>353</v>
      </c>
      <c r="C359" s="104" t="str">
        <f>'14.1.ТС УЧ'!C358</f>
        <v>Блочная модульная котельная КМ-2,07 ВГ (п. Сатис)</v>
      </c>
      <c r="D359" s="104" t="str">
        <f>'14.1.ТС УЧ'!D358</f>
        <v>УТ10</v>
      </c>
      <c r="E359" s="104" t="str">
        <f>'14.1.ТС УЧ'!E358</f>
        <v xml:space="preserve">ул. Заводская, 35 </v>
      </c>
      <c r="F359" s="104">
        <f>IF('14.1.ТС УЧ'!G358="Подземная канальная или подвальная",2,IF('14.1.ТС УЧ'!G358="Подземная бесканальная",2,IF('14.1.ТС УЧ'!G358="Надземная",1,0)))</f>
        <v>2</v>
      </c>
      <c r="G359" s="104">
        <f t="shared" si="60"/>
        <v>0.05</v>
      </c>
      <c r="H359" s="14">
        <f ca="1">IF(C359=0,0,YEAR(TODAY())-'14.1.ТС УЧ'!F358)</f>
        <v>49</v>
      </c>
      <c r="I359" s="104">
        <f>IF(C359=0,0,'14.1.ТС УЧ'!I358/1000)</f>
        <v>5.0000000000000001E-3</v>
      </c>
      <c r="J359" s="104">
        <f t="shared" si="61"/>
        <v>1</v>
      </c>
      <c r="K359" s="14">
        <f>IF(C359=0,0,'14.1.ТС УЧ'!H358/1000)</f>
        <v>6.9000000000000006E-2</v>
      </c>
      <c r="L359" s="14">
        <f t="shared" ca="1" si="62"/>
        <v>5.7941733596116958</v>
      </c>
      <c r="M359" s="13">
        <f t="shared" ca="1" si="63"/>
        <v>101.83326398785186</v>
      </c>
      <c r="N359" s="13">
        <f t="shared" ca="1" si="64"/>
        <v>0.50916631993925932</v>
      </c>
      <c r="O359" s="12">
        <f t="shared" si="65"/>
        <v>5.1461143813219747</v>
      </c>
      <c r="P359" s="12">
        <f t="shared" si="66"/>
        <v>0.1943213706305362</v>
      </c>
      <c r="Q359" s="11">
        <f t="shared" ca="1" si="58"/>
        <v>816.16672297592095</v>
      </c>
      <c r="R359" s="10">
        <f t="shared" ca="1" si="67"/>
        <v>0.6009964087398395</v>
      </c>
      <c r="U359" s="9">
        <f t="shared" ca="1" si="59"/>
        <v>790.62330937152956</v>
      </c>
    </row>
    <row r="360" spans="2:21" ht="27.6" x14ac:dyDescent="0.3">
      <c r="B360" s="104">
        <v>354</v>
      </c>
      <c r="C360" s="104" t="str">
        <f>'14.1.ТС УЧ'!C359</f>
        <v>Блочная модульная котельная КМ-2,07 ВГ (п. Сатис)</v>
      </c>
      <c r="D360" s="104" t="str">
        <f>'14.1.ТС УЧ'!D359</f>
        <v>ТК10</v>
      </c>
      <c r="E360" s="104" t="str">
        <f>'14.1.ТС УЧ'!E359</f>
        <v xml:space="preserve">ул. Заводская, 3 </v>
      </c>
      <c r="F360" s="104">
        <f>IF('14.1.ТС УЧ'!G359="Подземная канальная или подвальная",2,IF('14.1.ТС УЧ'!G359="Подземная бесканальная",2,IF('14.1.ТС УЧ'!G359="Надземная",1,0)))</f>
        <v>1</v>
      </c>
      <c r="G360" s="104">
        <f t="shared" si="60"/>
        <v>0.05</v>
      </c>
      <c r="H360" s="14">
        <f ca="1">IF(C360=0,0,YEAR(TODAY())-'14.1.ТС УЧ'!F359)</f>
        <v>49</v>
      </c>
      <c r="I360" s="104">
        <f>IF(C360=0,0,'14.1.ТС УЧ'!I359/1000)</f>
        <v>0.01</v>
      </c>
      <c r="J360" s="104">
        <f t="shared" si="61"/>
        <v>1</v>
      </c>
      <c r="K360" s="14">
        <f>IF(C360=0,0,'14.1.ТС УЧ'!H359/1000)</f>
        <v>5.0999999999999997E-2</v>
      </c>
      <c r="L360" s="14">
        <f t="shared" ca="1" si="62"/>
        <v>5.7941733596116958</v>
      </c>
      <c r="M360" s="13">
        <f t="shared" ca="1" si="63"/>
        <v>101.83326398785186</v>
      </c>
      <c r="N360" s="13">
        <f t="shared" ca="1" si="64"/>
        <v>1.0183326398785186</v>
      </c>
      <c r="O360" s="12">
        <f t="shared" si="65"/>
        <v>4.4658198822924025</v>
      </c>
      <c r="P360" s="12">
        <f t="shared" si="66"/>
        <v>0.2239230480309202</v>
      </c>
      <c r="Q360" s="11">
        <f t="shared" ca="1" si="58"/>
        <v>816.16672297592095</v>
      </c>
      <c r="R360" s="10">
        <f t="shared" ca="1" si="67"/>
        <v>0.36119668331818428</v>
      </c>
      <c r="U360" s="9">
        <f t="shared" ca="1" si="59"/>
        <v>795.17099952148635</v>
      </c>
    </row>
    <row r="361" spans="2:21" ht="27.6" x14ac:dyDescent="0.3">
      <c r="B361" s="104">
        <v>355</v>
      </c>
      <c r="C361" s="104" t="str">
        <f>'14.1.ТС УЧ'!C360</f>
        <v>Блочная модульная котельная КМ-2,07 ВГ (п. Сатис)</v>
      </c>
      <c r="D361" s="104" t="str">
        <f>'14.1.ТС УЧ'!D360</f>
        <v>ТК10</v>
      </c>
      <c r="E361" s="104" t="str">
        <f>'14.1.ТС УЧ'!E360</f>
        <v xml:space="preserve">ул. Заводская, 5 </v>
      </c>
      <c r="F361" s="104">
        <f>IF('14.1.ТС УЧ'!G360="Подземная канальная или подвальная",2,IF('14.1.ТС УЧ'!G360="Подземная бесканальная",2,IF('14.1.ТС УЧ'!G360="Надземная",1,0)))</f>
        <v>1</v>
      </c>
      <c r="G361" s="104">
        <f t="shared" si="60"/>
        <v>0.05</v>
      </c>
      <c r="H361" s="14">
        <f ca="1">IF(C361=0,0,YEAR(TODAY())-'14.1.ТС УЧ'!F360)</f>
        <v>43</v>
      </c>
      <c r="I361" s="104">
        <f>IF(C361=0,0,'14.1.ТС УЧ'!I360/1000)</f>
        <v>8.0000000000000002E-3</v>
      </c>
      <c r="J361" s="104">
        <f t="shared" si="61"/>
        <v>1</v>
      </c>
      <c r="K361" s="14">
        <f>IF(C361=0,0,'14.1.ТС УЧ'!H360/1000)</f>
        <v>5.0999999999999997E-2</v>
      </c>
      <c r="L361" s="14">
        <f t="shared" ca="1" si="62"/>
        <v>4.2924291985889464</v>
      </c>
      <c r="M361" s="13">
        <f t="shared" ca="1" si="63"/>
        <v>6.0900385800320809</v>
      </c>
      <c r="N361" s="13">
        <f t="shared" ca="1" si="64"/>
        <v>4.872030864025665E-2</v>
      </c>
      <c r="O361" s="12">
        <f t="shared" si="65"/>
        <v>4.4658198822924025</v>
      </c>
      <c r="P361" s="12">
        <f t="shared" si="66"/>
        <v>0.2239230480309202</v>
      </c>
      <c r="Q361" s="11">
        <f t="shared" ca="1" si="58"/>
        <v>816.16672297592095</v>
      </c>
      <c r="R361" s="10">
        <f t="shared" ca="1" si="67"/>
        <v>0.95244748378012345</v>
      </c>
      <c r="U361" s="9">
        <f t="shared" ca="1" si="59"/>
        <v>795.38857564448347</v>
      </c>
    </row>
    <row r="362" spans="2:21" ht="27.6" x14ac:dyDescent="0.3">
      <c r="B362" s="104">
        <v>356</v>
      </c>
      <c r="C362" s="104" t="str">
        <f>'14.1.ТС УЧ'!C361</f>
        <v>Блочная модульная котельная КМ-2,07 ВГ (п. Сатис)</v>
      </c>
      <c r="D362" s="104" t="str">
        <f>'14.1.ТС УЧ'!D361</f>
        <v>ТК3</v>
      </c>
      <c r="E362" s="104" t="str">
        <f>'14.1.ТС УЧ'!E361</f>
        <v xml:space="preserve">ул. Заводская, 10 </v>
      </c>
      <c r="F362" s="104">
        <f>IF('14.1.ТС УЧ'!G361="Подземная канальная или подвальная",2,IF('14.1.ТС УЧ'!G361="Подземная бесканальная",2,IF('14.1.ТС УЧ'!G361="Надземная",1,0)))</f>
        <v>2</v>
      </c>
      <c r="G362" s="104">
        <f t="shared" si="60"/>
        <v>0.05</v>
      </c>
      <c r="H362" s="14">
        <f ca="1">IF(C362=0,0,YEAR(TODAY())-'14.1.ТС УЧ'!F361)</f>
        <v>36</v>
      </c>
      <c r="I362" s="104">
        <f>IF(C362=0,0,'14.1.ТС УЧ'!I361/1000)</f>
        <v>2.1999999999999999E-2</v>
      </c>
      <c r="J362" s="104">
        <f t="shared" si="61"/>
        <v>1</v>
      </c>
      <c r="K362" s="14">
        <f>IF(C362=0,0,'14.1.ТС УЧ'!H361/1000)</f>
        <v>5.0999999999999997E-2</v>
      </c>
      <c r="L362" s="14">
        <f t="shared" ca="1" si="62"/>
        <v>3.0248237322064733</v>
      </c>
      <c r="M362" s="13">
        <f t="shared" ca="1" si="63"/>
        <v>0.66893590951042936</v>
      </c>
      <c r="N362" s="13">
        <f t="shared" ca="1" si="64"/>
        <v>1.4716590009229445E-2</v>
      </c>
      <c r="O362" s="12">
        <f t="shared" si="65"/>
        <v>4.4658198822924025</v>
      </c>
      <c r="P362" s="12">
        <f t="shared" si="66"/>
        <v>0.2239230480309202</v>
      </c>
      <c r="Q362" s="11">
        <f t="shared" ca="1" si="58"/>
        <v>816.16672297592095</v>
      </c>
      <c r="R362" s="10">
        <f t="shared" ca="1" si="67"/>
        <v>0.98539116973520913</v>
      </c>
      <c r="U362" s="9">
        <f t="shared" ca="1" si="59"/>
        <v>795.45429728474619</v>
      </c>
    </row>
    <row r="363" spans="2:21" ht="27.6" x14ac:dyDescent="0.3">
      <c r="B363" s="104">
        <v>357</v>
      </c>
      <c r="C363" s="104" t="str">
        <f>'14.1.ТС УЧ'!C362</f>
        <v>Блочная модульная котельная КМ-2,07 ВГ (п. Сатис)</v>
      </c>
      <c r="D363" s="104" t="str">
        <f>'14.1.ТС УЧ'!D362</f>
        <v>ТК4</v>
      </c>
      <c r="E363" s="104" t="str">
        <f>'14.1.ТС УЧ'!E362</f>
        <v xml:space="preserve">ул. Заводская, 11 </v>
      </c>
      <c r="F363" s="104">
        <f>IF('14.1.ТС УЧ'!G362="Подземная канальная или подвальная",2,IF('14.1.ТС УЧ'!G362="Подземная бесканальная",2,IF('14.1.ТС УЧ'!G362="Надземная",1,0)))</f>
        <v>2</v>
      </c>
      <c r="G363" s="104">
        <f t="shared" si="60"/>
        <v>0.05</v>
      </c>
      <c r="H363" s="14">
        <f ca="1">IF(C363=0,0,YEAR(TODAY())-'14.1.ТС УЧ'!F362)</f>
        <v>32</v>
      </c>
      <c r="I363" s="104">
        <f>IF(C363=0,0,'14.1.ТС УЧ'!I362/1000)</f>
        <v>6.0000000000000001E-3</v>
      </c>
      <c r="J363" s="104">
        <f t="shared" si="61"/>
        <v>1</v>
      </c>
      <c r="K363" s="14">
        <f>IF(C363=0,0,'14.1.ТС УЧ'!H362/1000)</f>
        <v>5.0999999999999997E-2</v>
      </c>
      <c r="L363" s="14">
        <f t="shared" ca="1" si="62"/>
        <v>2.4765162121975575</v>
      </c>
      <c r="M363" s="13">
        <f t="shared" ca="1" si="63"/>
        <v>0.27850444878606945</v>
      </c>
      <c r="N363" s="13">
        <f t="shared" ca="1" si="64"/>
        <v>1.6710266927164167E-3</v>
      </c>
      <c r="O363" s="12">
        <f t="shared" si="65"/>
        <v>4.4658198822924025</v>
      </c>
      <c r="P363" s="12">
        <f t="shared" si="66"/>
        <v>0.2239230480309202</v>
      </c>
      <c r="Q363" s="11">
        <f t="shared" ca="1" si="58"/>
        <v>816.16672297592095</v>
      </c>
      <c r="R363" s="10">
        <f t="shared" ca="1" si="67"/>
        <v>0.99833036869503589</v>
      </c>
      <c r="U363" s="9">
        <f t="shared" ca="1" si="59"/>
        <v>795.4617597889744</v>
      </c>
    </row>
    <row r="364" spans="2:21" ht="27.6" x14ac:dyDescent="0.3">
      <c r="B364" s="104">
        <v>358</v>
      </c>
      <c r="C364" s="104" t="str">
        <f>'14.1.ТС УЧ'!C363</f>
        <v>Блочная модульная котельная КМ-2,07 ВГ (п. Сатис)</v>
      </c>
      <c r="D364" s="104" t="str">
        <f>'14.1.ТС УЧ'!D363</f>
        <v>ТК4</v>
      </c>
      <c r="E364" s="104" t="str">
        <f>'14.1.ТС УЧ'!E363</f>
        <v xml:space="preserve">ул. Заводская, 12 </v>
      </c>
      <c r="F364" s="104">
        <f>IF('14.1.ТС УЧ'!G363="Подземная канальная или подвальная",2,IF('14.1.ТС УЧ'!G363="Подземная бесканальная",2,IF('14.1.ТС УЧ'!G363="Надземная",1,0)))</f>
        <v>2</v>
      </c>
      <c r="G364" s="104">
        <f t="shared" si="60"/>
        <v>0.05</v>
      </c>
      <c r="H364" s="14">
        <f ca="1">IF(C364=0,0,YEAR(TODAY())-'14.1.ТС УЧ'!F363)</f>
        <v>30</v>
      </c>
      <c r="I364" s="104">
        <f>IF(C364=0,0,'14.1.ТС УЧ'!I363/1000)</f>
        <v>2.5999999999999999E-2</v>
      </c>
      <c r="J364" s="104">
        <f t="shared" si="61"/>
        <v>1</v>
      </c>
      <c r="K364" s="14">
        <f>IF(C364=0,0,'14.1.ТС УЧ'!H363/1000)</f>
        <v>5.0999999999999997E-2</v>
      </c>
      <c r="L364" s="14">
        <f t="shared" ca="1" si="62"/>
        <v>2.2408445351690323</v>
      </c>
      <c r="M364" s="13">
        <f t="shared" ca="1" si="63"/>
        <v>0.19543543323463375</v>
      </c>
      <c r="N364" s="13">
        <f t="shared" ca="1" si="64"/>
        <v>5.0813212641004774E-3</v>
      </c>
      <c r="O364" s="12">
        <f t="shared" si="65"/>
        <v>4.4658198822924025</v>
      </c>
      <c r="P364" s="12">
        <f t="shared" si="66"/>
        <v>0.2239230480309202</v>
      </c>
      <c r="Q364" s="11">
        <f t="shared" ca="1" si="58"/>
        <v>816.16672297592095</v>
      </c>
      <c r="R364" s="10">
        <f t="shared" ca="1" si="67"/>
        <v>0.99493156681007178</v>
      </c>
      <c r="U364" s="9">
        <f t="shared" ca="1" si="59"/>
        <v>795.48445205450389</v>
      </c>
    </row>
    <row r="365" spans="2:21" ht="27.6" x14ac:dyDescent="0.3">
      <c r="B365" s="104">
        <v>359</v>
      </c>
      <c r="C365" s="104" t="str">
        <f>'14.1.ТС УЧ'!C364</f>
        <v>Блочная модульная котельная КМ-2,07 ВГ (п. Сатис)</v>
      </c>
      <c r="D365" s="104" t="str">
        <f>'14.1.ТС УЧ'!D364</f>
        <v>УТ9</v>
      </c>
      <c r="E365" s="104" t="str">
        <f>'14.1.ТС УЧ'!E364</f>
        <v xml:space="preserve">ул. Заводская, 1 </v>
      </c>
      <c r="F365" s="104">
        <f>IF('14.1.ТС УЧ'!G364="Подземная канальная или подвальная",2,IF('14.1.ТС УЧ'!G364="Подземная бесканальная",2,IF('14.1.ТС УЧ'!G364="Надземная",1,0)))</f>
        <v>2</v>
      </c>
      <c r="G365" s="104">
        <f t="shared" si="60"/>
        <v>0.05</v>
      </c>
      <c r="H365" s="14">
        <f ca="1">IF(C365=0,0,YEAR(TODAY())-'14.1.ТС УЧ'!F364)</f>
        <v>29</v>
      </c>
      <c r="I365" s="104">
        <f>IF(C365=0,0,'14.1.ТС УЧ'!I364/1000)</f>
        <v>0.04</v>
      </c>
      <c r="J365" s="104">
        <f t="shared" si="61"/>
        <v>1</v>
      </c>
      <c r="K365" s="14">
        <f>IF(C365=0,0,'14.1.ТС УЧ'!H364/1000)</f>
        <v>5.0999999999999997E-2</v>
      </c>
      <c r="L365" s="14">
        <f t="shared" ca="1" si="62"/>
        <v>2.1315572575844084</v>
      </c>
      <c r="M365" s="13">
        <f t="shared" ca="1" si="63"/>
        <v>0.16680144735912394</v>
      </c>
      <c r="N365" s="13">
        <f t="shared" ca="1" si="64"/>
        <v>6.6720578943649583E-3</v>
      </c>
      <c r="O365" s="12">
        <f t="shared" si="65"/>
        <v>4.4658198822924025</v>
      </c>
      <c r="P365" s="12">
        <f t="shared" si="66"/>
        <v>0.2239230480309202</v>
      </c>
      <c r="Q365" s="11">
        <f t="shared" ca="1" si="58"/>
        <v>816.16672297592095</v>
      </c>
      <c r="R365" s="10">
        <f t="shared" ca="1" si="67"/>
        <v>0.99335015086375089</v>
      </c>
      <c r="U365" s="9">
        <f t="shared" ca="1" si="59"/>
        <v>795.51424826330435</v>
      </c>
    </row>
    <row r="366" spans="2:21" ht="27.6" x14ac:dyDescent="0.3">
      <c r="B366" s="104">
        <v>360</v>
      </c>
      <c r="C366" s="104" t="str">
        <f>'14.1.ТС УЧ'!C365</f>
        <v>Блочная модульная котельная КМ-2,07 ВГ (п. Сатис)</v>
      </c>
      <c r="D366" s="104" t="str">
        <f>'14.1.ТС УЧ'!D365</f>
        <v>ТК9</v>
      </c>
      <c r="E366" s="104" t="str">
        <f>'14.1.ТС УЧ'!E365</f>
        <v xml:space="preserve">ТК10 </v>
      </c>
      <c r="F366" s="104">
        <f>IF('14.1.ТС УЧ'!G365="Подземная канальная или подвальная",2,IF('14.1.ТС УЧ'!G365="Подземная бесканальная",2,IF('14.1.ТС УЧ'!G365="Надземная",1,0)))</f>
        <v>2</v>
      </c>
      <c r="G366" s="104">
        <f t="shared" si="60"/>
        <v>0.05</v>
      </c>
      <c r="H366" s="14">
        <f ca="1">IF(C366=0,0,YEAR(TODAY())-'14.1.ТС УЧ'!F365)</f>
        <v>43</v>
      </c>
      <c r="I366" s="104">
        <f>IF(C366=0,0,'14.1.ТС УЧ'!I365/1000)</f>
        <v>3.5000000000000003E-2</v>
      </c>
      <c r="J366" s="104">
        <f t="shared" si="61"/>
        <v>1</v>
      </c>
      <c r="K366" s="14">
        <f>IF(C366=0,0,'14.1.ТС УЧ'!H365/1000)</f>
        <v>5.0999999999999997E-2</v>
      </c>
      <c r="L366" s="14">
        <f t="shared" ca="1" si="62"/>
        <v>4.2924291985889464</v>
      </c>
      <c r="M366" s="13">
        <f t="shared" ca="1" si="63"/>
        <v>6.0900385800320809</v>
      </c>
      <c r="N366" s="13">
        <f t="shared" ca="1" si="64"/>
        <v>0.21315135030112284</v>
      </c>
      <c r="O366" s="12">
        <f t="shared" si="65"/>
        <v>4.4658198822924025</v>
      </c>
      <c r="P366" s="12">
        <f t="shared" si="66"/>
        <v>0.2239230480309202</v>
      </c>
      <c r="Q366" s="11">
        <f t="shared" ca="1" si="58"/>
        <v>816.16672297592095</v>
      </c>
      <c r="R366" s="10">
        <f t="shared" ca="1" si="67"/>
        <v>0.80803383179748089</v>
      </c>
      <c r="U366" s="9">
        <f t="shared" ca="1" si="59"/>
        <v>796.46614380141659</v>
      </c>
    </row>
    <row r="367" spans="2:21" ht="27.6" x14ac:dyDescent="0.3">
      <c r="B367" s="104">
        <v>361</v>
      </c>
      <c r="C367" s="104" t="str">
        <f>'14.1.ТС УЧ'!C366</f>
        <v>Блочная модульная котельная КМ-2,07 ВГ (п. Сатис)</v>
      </c>
      <c r="D367" s="104" t="str">
        <f>'14.1.ТС УЧ'!D366</f>
        <v>ТК10</v>
      </c>
      <c r="E367" s="104" t="str">
        <f>'14.1.ТС УЧ'!E366</f>
        <v xml:space="preserve">ТК11 </v>
      </c>
      <c r="F367" s="104">
        <f>IF('14.1.ТС УЧ'!G366="Подземная канальная или подвальная",2,IF('14.1.ТС УЧ'!G366="Подземная бесканальная",2,IF('14.1.ТС УЧ'!G366="Надземная",1,0)))</f>
        <v>2</v>
      </c>
      <c r="G367" s="104">
        <f t="shared" si="60"/>
        <v>0.05</v>
      </c>
      <c r="H367" s="14">
        <f ca="1">IF(C367=0,0,YEAR(TODAY())-'14.1.ТС УЧ'!F366)</f>
        <v>43</v>
      </c>
      <c r="I367" s="104">
        <f>IF(C367=0,0,'14.1.ТС УЧ'!I366/1000)</f>
        <v>6.3E-2</v>
      </c>
      <c r="J367" s="104">
        <f t="shared" si="61"/>
        <v>1</v>
      </c>
      <c r="K367" s="14">
        <f>IF(C367=0,0,'14.1.ТС УЧ'!H366/1000)</f>
        <v>5.0999999999999997E-2</v>
      </c>
      <c r="L367" s="14">
        <f t="shared" ca="1" si="62"/>
        <v>4.2924291985889464</v>
      </c>
      <c r="M367" s="13">
        <f t="shared" ca="1" si="63"/>
        <v>6.0900385800320809</v>
      </c>
      <c r="N367" s="13">
        <f t="shared" ca="1" si="64"/>
        <v>0.3836724305420211</v>
      </c>
      <c r="O367" s="12">
        <f t="shared" si="65"/>
        <v>4.4658198822924025</v>
      </c>
      <c r="P367" s="12">
        <f t="shared" si="66"/>
        <v>0.2239230480309202</v>
      </c>
      <c r="Q367" s="11">
        <f t="shared" ca="1" si="58"/>
        <v>816.16672297592095</v>
      </c>
      <c r="R367" s="10">
        <f t="shared" ca="1" si="67"/>
        <v>0.68135458157924822</v>
      </c>
      <c r="U367" s="9">
        <f t="shared" ca="1" si="59"/>
        <v>798.17955577001862</v>
      </c>
    </row>
    <row r="368" spans="2:21" ht="27.6" x14ac:dyDescent="0.3">
      <c r="B368" s="104">
        <v>362</v>
      </c>
      <c r="C368" s="104" t="str">
        <f>'14.1.ТС УЧ'!C367</f>
        <v>Блочная модульная котельная КМ-2,07 ВГ (п. Сатис)</v>
      </c>
      <c r="D368" s="104" t="str">
        <f>'14.1.ТС УЧ'!D367</f>
        <v>ТК9</v>
      </c>
      <c r="E368" s="104" t="str">
        <f>'14.1.ТС УЧ'!E367</f>
        <v xml:space="preserve">ул. Заводская, 7 </v>
      </c>
      <c r="F368" s="104">
        <f>IF('14.1.ТС УЧ'!G367="Подземная канальная или подвальная",2,IF('14.1.ТС УЧ'!G367="Подземная бесканальная",2,IF('14.1.ТС УЧ'!G367="Надземная",1,0)))</f>
        <v>2</v>
      </c>
      <c r="G368" s="104">
        <f t="shared" si="60"/>
        <v>0.05</v>
      </c>
      <c r="H368" s="14">
        <f ca="1">IF(C368=0,0,YEAR(TODAY())-'14.1.ТС УЧ'!F367)</f>
        <v>38</v>
      </c>
      <c r="I368" s="104">
        <f>IF(C368=0,0,'14.1.ТС УЧ'!I367/1000)</f>
        <v>6.2E-2</v>
      </c>
      <c r="J368" s="104">
        <f t="shared" si="61"/>
        <v>1</v>
      </c>
      <c r="K368" s="14">
        <f>IF(C368=0,0,'14.1.ТС УЧ'!H367/1000)</f>
        <v>5.0999999999999997E-2</v>
      </c>
      <c r="L368" s="14">
        <f t="shared" ca="1" si="62"/>
        <v>3.3429472211396343</v>
      </c>
      <c r="M368" s="13">
        <f t="shared" ca="1" si="63"/>
        <v>1.1412278748440332</v>
      </c>
      <c r="N368" s="13">
        <f t="shared" ca="1" si="64"/>
        <v>7.0756128240330063E-2</v>
      </c>
      <c r="O368" s="12">
        <f t="shared" si="65"/>
        <v>4.4658198822924025</v>
      </c>
      <c r="P368" s="12">
        <f t="shared" si="66"/>
        <v>0.2239230480309202</v>
      </c>
      <c r="Q368" s="11">
        <f t="shared" ca="1" si="58"/>
        <v>816.16672297592095</v>
      </c>
      <c r="R368" s="10">
        <f t="shared" ca="1" si="67"/>
        <v>0.93168907707916171</v>
      </c>
      <c r="U368" s="9">
        <f t="shared" ca="1" si="59"/>
        <v>798.49553989430831</v>
      </c>
    </row>
    <row r="369" spans="2:21" ht="27.6" x14ac:dyDescent="0.3">
      <c r="B369" s="104">
        <v>363</v>
      </c>
      <c r="C369" s="104" t="str">
        <f>'14.1.ТС УЧ'!C368</f>
        <v>Блочная модульная котельная КМ-2,07 ВГ (п. Сатис)</v>
      </c>
      <c r="D369" s="104" t="str">
        <f>'14.1.ТС УЧ'!D368</f>
        <v>ТК4-гвс</v>
      </c>
      <c r="E369" s="104" t="str">
        <f>'14.1.ТС УЧ'!E368</f>
        <v xml:space="preserve">ТК5-гвс </v>
      </c>
      <c r="F369" s="104">
        <f>IF('14.1.ТС УЧ'!G368="Подземная канальная или подвальная",2,IF('14.1.ТС УЧ'!G368="Подземная бесканальная",2,IF('14.1.ТС УЧ'!G368="Надземная",1,0)))</f>
        <v>2</v>
      </c>
      <c r="G369" s="104">
        <f t="shared" si="60"/>
        <v>0.05</v>
      </c>
      <c r="H369" s="14">
        <f ca="1">IF(C369=0,0,YEAR(TODAY())-'14.1.ТС УЧ'!F368)</f>
        <v>39</v>
      </c>
      <c r="I369" s="104">
        <f>IF(C369=0,0,'14.1.ТС УЧ'!I368/1000)</f>
        <v>4.4999999999999998E-2</v>
      </c>
      <c r="J369" s="104">
        <f t="shared" si="61"/>
        <v>1</v>
      </c>
      <c r="K369" s="14">
        <f>IF(C369=0,0,'14.1.ТС УЧ'!H368/1000)</f>
        <v>5.0999999999999997E-2</v>
      </c>
      <c r="L369" s="14">
        <f t="shared" ca="1" si="62"/>
        <v>3.5143437902946464</v>
      </c>
      <c r="M369" s="13">
        <f t="shared" ca="1" si="63"/>
        <v>1.5314740018877633</v>
      </c>
      <c r="N369" s="13">
        <f t="shared" ca="1" si="64"/>
        <v>6.8916330084949351E-2</v>
      </c>
      <c r="O369" s="12">
        <f t="shared" si="65"/>
        <v>4.4658198822924025</v>
      </c>
      <c r="P369" s="12">
        <f t="shared" si="66"/>
        <v>0.2239230480309202</v>
      </c>
      <c r="Q369" s="11">
        <f t="shared" ca="1" si="58"/>
        <v>816.16672297592095</v>
      </c>
      <c r="R369" s="10">
        <f t="shared" ca="1" si="67"/>
        <v>0.93340477470927863</v>
      </c>
      <c r="U369" s="9">
        <f t="shared" ca="1" si="59"/>
        <v>798.80330781141629</v>
      </c>
    </row>
    <row r="370" spans="2:21" ht="27.6" x14ac:dyDescent="0.3">
      <c r="B370" s="104">
        <v>364</v>
      </c>
      <c r="C370" s="104" t="str">
        <f>'14.1.ТС УЧ'!C369</f>
        <v>Блочная модульная котельная КМ-2,07 ВГ (п. Сатис)</v>
      </c>
      <c r="D370" s="104" t="str">
        <f>'14.1.ТС УЧ'!D369</f>
        <v>ТК5-гвс</v>
      </c>
      <c r="E370" s="104" t="str">
        <f>'14.1.ТС УЧ'!E369</f>
        <v xml:space="preserve">ул. Заводская, 13 </v>
      </c>
      <c r="F370" s="104">
        <f>IF('14.1.ТС УЧ'!G369="Подземная канальная или подвальная",2,IF('14.1.ТС УЧ'!G369="Подземная бесканальная",2,IF('14.1.ТС УЧ'!G369="Надземная",1,0)))</f>
        <v>2</v>
      </c>
      <c r="G370" s="104">
        <f t="shared" si="60"/>
        <v>0.05</v>
      </c>
      <c r="H370" s="14">
        <f ca="1">IF(C370=0,0,YEAR(TODAY())-'14.1.ТС УЧ'!F369)</f>
        <v>39</v>
      </c>
      <c r="I370" s="104">
        <f>IF(C370=0,0,'14.1.ТС УЧ'!I369/1000)</f>
        <v>0.08</v>
      </c>
      <c r="J370" s="104">
        <f t="shared" si="61"/>
        <v>1</v>
      </c>
      <c r="K370" s="14">
        <f>IF(C370=0,0,'14.1.ТС УЧ'!H369/1000)</f>
        <v>5.0999999999999997E-2</v>
      </c>
      <c r="L370" s="14">
        <f t="shared" ca="1" si="62"/>
        <v>3.5143437902946464</v>
      </c>
      <c r="M370" s="13">
        <f t="shared" ca="1" si="63"/>
        <v>1.5314740018877633</v>
      </c>
      <c r="N370" s="13">
        <f t="shared" ca="1" si="64"/>
        <v>0.12251792015102106</v>
      </c>
      <c r="O370" s="12">
        <f t="shared" si="65"/>
        <v>4.4658198822924025</v>
      </c>
      <c r="P370" s="12">
        <f t="shared" si="66"/>
        <v>0.2239230480309202</v>
      </c>
      <c r="Q370" s="11">
        <f t="shared" ca="1" si="58"/>
        <v>816.16672297592095</v>
      </c>
      <c r="R370" s="10">
        <f t="shared" ca="1" si="67"/>
        <v>0.88469005102211051</v>
      </c>
      <c r="U370" s="9">
        <f t="shared" ca="1" si="59"/>
        <v>799.35045077516384</v>
      </c>
    </row>
    <row r="371" spans="2:21" ht="27.6" x14ac:dyDescent="0.3">
      <c r="B371" s="104">
        <v>365</v>
      </c>
      <c r="C371" s="104" t="str">
        <f>'14.1.ТС УЧ'!C370</f>
        <v>Блочная модульная котельная КМ-2,07 ВГ (п. Сатис)</v>
      </c>
      <c r="D371" s="104" t="str">
        <f>'14.1.ТС УЧ'!D370</f>
        <v>УТ3</v>
      </c>
      <c r="E371" s="104" t="str">
        <f>'14.1.ТС УЧ'!E370</f>
        <v xml:space="preserve">УТ3.1 </v>
      </c>
      <c r="F371" s="104">
        <f>IF('14.1.ТС УЧ'!G370="Подземная канальная или подвальная",2,IF('14.1.ТС УЧ'!G370="Подземная бесканальная",2,IF('14.1.ТС УЧ'!G370="Надземная",1,0)))</f>
        <v>1</v>
      </c>
      <c r="G371" s="104">
        <f t="shared" si="60"/>
        <v>0.05</v>
      </c>
      <c r="H371" s="14">
        <f ca="1">IF(C371=0,0,YEAR(TODAY())-'14.1.ТС УЧ'!F370)</f>
        <v>38</v>
      </c>
      <c r="I371" s="104">
        <f>IF(C371=0,0,'14.1.ТС УЧ'!I370/1000)</f>
        <v>0.02</v>
      </c>
      <c r="J371" s="104">
        <f t="shared" si="61"/>
        <v>1</v>
      </c>
      <c r="K371" s="14">
        <f>IF(C371=0,0,'14.1.ТС УЧ'!H370/1000)</f>
        <v>2.7E-2</v>
      </c>
      <c r="L371" s="14">
        <f t="shared" ca="1" si="62"/>
        <v>3.3429472211396343</v>
      </c>
      <c r="M371" s="13">
        <f t="shared" ca="1" si="63"/>
        <v>1.1412278748440332</v>
      </c>
      <c r="N371" s="13">
        <f t="shared" ca="1" si="64"/>
        <v>2.2824557496880664E-2</v>
      </c>
      <c r="O371" s="12">
        <f t="shared" si="65"/>
        <v>3.6352898884623777</v>
      </c>
      <c r="P371" s="12">
        <f t="shared" si="66"/>
        <v>0.27508122616955066</v>
      </c>
      <c r="Q371" s="11">
        <f t="shared" ca="1" si="58"/>
        <v>816.16672297592095</v>
      </c>
      <c r="R371" s="10">
        <f t="shared" ca="1" si="67"/>
        <v>0.97743395219061924</v>
      </c>
      <c r="U371" s="9">
        <f t="shared" ca="1" si="59"/>
        <v>799.43342465824082</v>
      </c>
    </row>
    <row r="372" spans="2:21" ht="27.6" x14ac:dyDescent="0.3">
      <c r="B372" s="104">
        <v>366</v>
      </c>
      <c r="C372" s="104" t="str">
        <f>'14.1.ТС УЧ'!C371</f>
        <v>Блочная модульная котельная КМ-2,07 ВГ (п. Сатис)</v>
      </c>
      <c r="D372" s="104" t="str">
        <f>'14.1.ТС УЧ'!D371</f>
        <v>ТК11</v>
      </c>
      <c r="E372" s="104" t="str">
        <f>'14.1.ТС УЧ'!E371</f>
        <v xml:space="preserve">ул. Заводская, 4 </v>
      </c>
      <c r="F372" s="104">
        <f>IF('14.1.ТС УЧ'!G371="Подземная канальная или подвальная",2,IF('14.1.ТС УЧ'!G371="Подземная бесканальная",2,IF('14.1.ТС УЧ'!G371="Надземная",1,0)))</f>
        <v>1</v>
      </c>
      <c r="G372" s="104">
        <f t="shared" si="60"/>
        <v>0.05</v>
      </c>
      <c r="H372" s="14">
        <f ca="1">IF(C372=0,0,YEAR(TODAY())-'14.1.ТС УЧ'!F371)</f>
        <v>43</v>
      </c>
      <c r="I372" s="104">
        <f>IF(C372=0,0,'14.1.ТС УЧ'!I371/1000)</f>
        <v>1.4999999999999999E-2</v>
      </c>
      <c r="J372" s="104">
        <f t="shared" si="61"/>
        <v>1</v>
      </c>
      <c r="K372" s="14">
        <f>IF(C372=0,0,'14.1.ТС УЧ'!H371/1000)</f>
        <v>2.7E-2</v>
      </c>
      <c r="L372" s="14">
        <f t="shared" ca="1" si="62"/>
        <v>4.2924291985889464</v>
      </c>
      <c r="M372" s="13">
        <f t="shared" ca="1" si="63"/>
        <v>6.0900385800320809</v>
      </c>
      <c r="N372" s="13">
        <f t="shared" ca="1" si="64"/>
        <v>9.1350578700481216E-2</v>
      </c>
      <c r="O372" s="12">
        <f t="shared" si="65"/>
        <v>3.6352898884623777</v>
      </c>
      <c r="P372" s="12">
        <f t="shared" si="66"/>
        <v>0.27508122616955066</v>
      </c>
      <c r="Q372" s="11">
        <f t="shared" ca="1" si="58"/>
        <v>816.16672297592095</v>
      </c>
      <c r="R372" s="10">
        <f t="shared" ca="1" si="67"/>
        <v>0.91269768243752125</v>
      </c>
      <c r="U372" s="9">
        <f t="shared" ca="1" si="59"/>
        <v>799.76551049329589</v>
      </c>
    </row>
    <row r="373" spans="2:21" ht="27.6" x14ac:dyDescent="0.3">
      <c r="B373" s="104">
        <v>367</v>
      </c>
      <c r="C373" s="104" t="str">
        <f>'14.1.ТС УЧ'!C372</f>
        <v>Блочная модульная котельная КМ-2,07 ВГ (п. Сатис)</v>
      </c>
      <c r="D373" s="104" t="str">
        <f>'14.1.ТС УЧ'!D372</f>
        <v>ТК6</v>
      </c>
      <c r="E373" s="104" t="str">
        <f>'14.1.ТС УЧ'!E372</f>
        <v xml:space="preserve">ул. Заводская, 32 </v>
      </c>
      <c r="F373" s="104">
        <f>IF('14.1.ТС УЧ'!G372="Подземная канальная или подвальная",2,IF('14.1.ТС УЧ'!G372="Подземная бесканальная",2,IF('14.1.ТС УЧ'!G372="Надземная",1,0)))</f>
        <v>2</v>
      </c>
      <c r="G373" s="104">
        <f t="shared" si="60"/>
        <v>0.05</v>
      </c>
      <c r="H373" s="14">
        <f ca="1">IF(C373=0,0,YEAR(TODAY())-'14.1.ТС УЧ'!F372)</f>
        <v>38</v>
      </c>
      <c r="I373" s="104">
        <f>IF(C373=0,0,'14.1.ТС УЧ'!I372/1000)</f>
        <v>6.0000000000000001E-3</v>
      </c>
      <c r="J373" s="104">
        <f t="shared" si="61"/>
        <v>1</v>
      </c>
      <c r="K373" s="14">
        <f>IF(C373=0,0,'14.1.ТС УЧ'!H372/1000)</f>
        <v>2.7E-2</v>
      </c>
      <c r="L373" s="14">
        <f t="shared" ca="1" si="62"/>
        <v>3.3429472211396343</v>
      </c>
      <c r="M373" s="13">
        <f t="shared" ca="1" si="63"/>
        <v>1.1412278748440332</v>
      </c>
      <c r="N373" s="13">
        <f t="shared" ca="1" si="64"/>
        <v>6.847367249064199E-3</v>
      </c>
      <c r="O373" s="12">
        <f t="shared" si="65"/>
        <v>3.6352898884623777</v>
      </c>
      <c r="P373" s="12">
        <f t="shared" si="66"/>
        <v>0.27508122616955066</v>
      </c>
      <c r="Q373" s="11">
        <f t="shared" ca="1" si="58"/>
        <v>816.16672297592095</v>
      </c>
      <c r="R373" s="10">
        <f t="shared" ca="1" si="67"/>
        <v>0.99317602255341941</v>
      </c>
      <c r="U373" s="9">
        <f t="shared" ca="1" si="59"/>
        <v>799.79040265821902</v>
      </c>
    </row>
    <row r="374" spans="2:21" ht="27.6" x14ac:dyDescent="0.3">
      <c r="B374" s="104">
        <v>368</v>
      </c>
      <c r="C374" s="104" t="str">
        <f>'14.1.ТС УЧ'!C373</f>
        <v>Блочная модульная котельная КМ-2,07 ВГ (п. Сатис)</v>
      </c>
      <c r="D374" s="104" t="str">
        <f>'14.1.ТС УЧ'!D373</f>
        <v>УТ11</v>
      </c>
      <c r="E374" s="104" t="str">
        <f>'14.1.ТС УЧ'!E373</f>
        <v xml:space="preserve">ул. Заводская, 35г </v>
      </c>
      <c r="F374" s="104">
        <f>IF('14.1.ТС УЧ'!G373="Подземная канальная или подвальная",2,IF('14.1.ТС УЧ'!G373="Подземная бесканальная",2,IF('14.1.ТС УЧ'!G373="Надземная",1,0)))</f>
        <v>2</v>
      </c>
      <c r="G374" s="104">
        <f t="shared" si="60"/>
        <v>0.05</v>
      </c>
      <c r="H374" s="14">
        <f ca="1">IF(C374=0,0,YEAR(TODAY())-'14.1.ТС УЧ'!F373)</f>
        <v>3</v>
      </c>
      <c r="I374" s="104">
        <f>IF(C374=0,0,'14.1.ТС УЧ'!I373/1000)</f>
        <v>4.1000000000000002E-2</v>
      </c>
      <c r="J374" s="104">
        <f t="shared" si="61"/>
        <v>1</v>
      </c>
      <c r="K374" s="14">
        <f>IF(C374=0,0,'14.1.ТС УЧ'!H373/1000)</f>
        <v>2.7E-2</v>
      </c>
      <c r="L374" s="14">
        <f t="shared" ca="1" si="62"/>
        <v>0.8</v>
      </c>
      <c r="M374" s="13">
        <f t="shared" ca="1" si="63"/>
        <v>6.3612981826969603E-2</v>
      </c>
      <c r="N374" s="13">
        <f t="shared" ca="1" si="64"/>
        <v>2.608132254905754E-3</v>
      </c>
      <c r="O374" s="12">
        <f t="shared" si="65"/>
        <v>3.6352898884623777</v>
      </c>
      <c r="P374" s="12">
        <f t="shared" si="66"/>
        <v>0.27508122616955066</v>
      </c>
      <c r="Q374" s="11">
        <f t="shared" ca="1" si="58"/>
        <v>816.16672297592095</v>
      </c>
      <c r="R374" s="10">
        <f t="shared" ca="1" si="67"/>
        <v>0.99739526596704431</v>
      </c>
      <c r="U374" s="9">
        <f t="shared" ca="1" si="59"/>
        <v>799.79988397503303</v>
      </c>
    </row>
    <row r="375" spans="2:21" ht="27.6" x14ac:dyDescent="0.3">
      <c r="B375" s="104">
        <v>369</v>
      </c>
      <c r="C375" s="104" t="str">
        <f>'14.1.ТС УЧ'!C374</f>
        <v>Блочная модульная котельная КМ-2,07 ВГ (п. Сатис)</v>
      </c>
      <c r="D375" s="104" t="str">
        <f>'14.1.ТС УЧ'!D374</f>
        <v>УТ1</v>
      </c>
      <c r="E375" s="104" t="str">
        <f>'14.1.ТС УЧ'!E374</f>
        <v xml:space="preserve">ул. Заводская, 30 </v>
      </c>
      <c r="F375" s="104">
        <f>IF('14.1.ТС УЧ'!G374="Подземная канальная или подвальная",2,IF('14.1.ТС УЧ'!G374="Подземная бесканальная",2,IF('14.1.ТС УЧ'!G374="Надземная",1,0)))</f>
        <v>2</v>
      </c>
      <c r="G375" s="104">
        <f t="shared" si="60"/>
        <v>0.05</v>
      </c>
      <c r="H375" s="14">
        <f ca="1">IF(C375=0,0,YEAR(TODAY())-'14.1.ТС УЧ'!F374)</f>
        <v>38</v>
      </c>
      <c r="I375" s="104">
        <f>IF(C375=0,0,'14.1.ТС УЧ'!I374/1000)</f>
        <v>1.4999999999999999E-2</v>
      </c>
      <c r="J375" s="104">
        <f t="shared" si="61"/>
        <v>1</v>
      </c>
      <c r="K375" s="14">
        <f>IF(C375=0,0,'14.1.ТС УЧ'!H374/1000)</f>
        <v>2.7E-2</v>
      </c>
      <c r="L375" s="14">
        <f t="shared" ca="1" si="62"/>
        <v>3.3429472211396343</v>
      </c>
      <c r="M375" s="13">
        <f t="shared" ca="1" si="63"/>
        <v>1.1412278748440332</v>
      </c>
      <c r="N375" s="13">
        <f t="shared" ca="1" si="64"/>
        <v>1.7118418122660496E-2</v>
      </c>
      <c r="O375" s="12">
        <f t="shared" si="65"/>
        <v>3.6352898884623777</v>
      </c>
      <c r="P375" s="12">
        <f t="shared" si="66"/>
        <v>0.27508122616955066</v>
      </c>
      <c r="Q375" s="11">
        <f t="shared" ca="1" si="58"/>
        <v>816.16672297592095</v>
      </c>
      <c r="R375" s="10">
        <f t="shared" ca="1" si="67"/>
        <v>0.98302726949843666</v>
      </c>
      <c r="U375" s="9">
        <f t="shared" ca="1" si="59"/>
        <v>799.86211438734085</v>
      </c>
    </row>
    <row r="376" spans="2:21" ht="27.6" x14ac:dyDescent="0.3">
      <c r="B376" s="104">
        <v>370</v>
      </c>
      <c r="C376" s="104" t="str">
        <f>'14.1.ТС УЧ'!C375</f>
        <v>Блочная модульная котельная КМ-2,07 ВГ (п. Сатис)</v>
      </c>
      <c r="D376" s="104" t="str">
        <f>'14.1.ТС УЧ'!D375</f>
        <v>УТ1</v>
      </c>
      <c r="E376" s="104" t="str">
        <f>'14.1.ТС УЧ'!E375</f>
        <v xml:space="preserve">ул. Заводская, 24 </v>
      </c>
      <c r="F376" s="104">
        <f>IF('14.1.ТС УЧ'!G375="Подземная канальная или подвальная",2,IF('14.1.ТС УЧ'!G375="Подземная бесканальная",2,IF('14.1.ТС УЧ'!G375="Надземная",1,0)))</f>
        <v>2</v>
      </c>
      <c r="G376" s="104">
        <f t="shared" si="60"/>
        <v>0.05</v>
      </c>
      <c r="H376" s="14">
        <f ca="1">IF(C376=0,0,YEAR(TODAY())-'14.1.ТС УЧ'!F375)</f>
        <v>38</v>
      </c>
      <c r="I376" s="104">
        <f>IF(C376=0,0,'14.1.ТС УЧ'!I375/1000)</f>
        <v>1.2E-2</v>
      </c>
      <c r="J376" s="104">
        <f t="shared" si="61"/>
        <v>1</v>
      </c>
      <c r="K376" s="14">
        <f>IF(C376=0,0,'14.1.ТС УЧ'!H375/1000)</f>
        <v>2.7E-2</v>
      </c>
      <c r="L376" s="14">
        <f t="shared" ca="1" si="62"/>
        <v>3.3429472211396343</v>
      </c>
      <c r="M376" s="13">
        <f t="shared" ca="1" si="63"/>
        <v>1.1412278748440332</v>
      </c>
      <c r="N376" s="13">
        <f t="shared" ca="1" si="64"/>
        <v>1.3694734498128398E-2</v>
      </c>
      <c r="O376" s="12">
        <f t="shared" si="65"/>
        <v>3.6352898884623777</v>
      </c>
      <c r="P376" s="12">
        <f t="shared" si="66"/>
        <v>0.27508122616955066</v>
      </c>
      <c r="Q376" s="11">
        <f t="shared" ca="1" si="58"/>
        <v>816.16672297592095</v>
      </c>
      <c r="R376" s="10">
        <f t="shared" ca="1" si="67"/>
        <v>0.9863986117750303</v>
      </c>
      <c r="U376" s="9">
        <f t="shared" ca="1" si="59"/>
        <v>799.91189871718711</v>
      </c>
    </row>
    <row r="377" spans="2:21" ht="27.6" x14ac:dyDescent="0.3">
      <c r="B377" s="104">
        <v>371</v>
      </c>
      <c r="C377" s="104" t="str">
        <f>'14.1.ТС УЧ'!C376</f>
        <v>Блочная модульная котельная КМ-2,07 ВГ (п. Сатис)</v>
      </c>
      <c r="D377" s="104" t="str">
        <f>'14.1.ТС УЧ'!D376</f>
        <v>УТ2</v>
      </c>
      <c r="E377" s="104" t="str">
        <f>'14.1.ТС УЧ'!E376</f>
        <v xml:space="preserve">ул. Заводская, 23 </v>
      </c>
      <c r="F377" s="104">
        <f>IF('14.1.ТС УЧ'!G376="Подземная канальная или подвальная",2,IF('14.1.ТС УЧ'!G376="Подземная бесканальная",2,IF('14.1.ТС УЧ'!G376="Надземная",1,0)))</f>
        <v>2</v>
      </c>
      <c r="G377" s="104">
        <f t="shared" si="60"/>
        <v>0.05</v>
      </c>
      <c r="H377" s="14">
        <f ca="1">IF(C377=0,0,YEAR(TODAY())-'14.1.ТС УЧ'!F376)</f>
        <v>38</v>
      </c>
      <c r="I377" s="104">
        <f>IF(C377=0,0,'14.1.ТС УЧ'!I376/1000)</f>
        <v>2.5999999999999999E-2</v>
      </c>
      <c r="J377" s="104">
        <f t="shared" si="61"/>
        <v>1</v>
      </c>
      <c r="K377" s="14">
        <f>IF(C377=0,0,'14.1.ТС УЧ'!H376/1000)</f>
        <v>2.7E-2</v>
      </c>
      <c r="L377" s="14">
        <f t="shared" ca="1" si="62"/>
        <v>3.3429472211396343</v>
      </c>
      <c r="M377" s="13">
        <f t="shared" ca="1" si="63"/>
        <v>1.1412278748440332</v>
      </c>
      <c r="N377" s="13">
        <f t="shared" ca="1" si="64"/>
        <v>2.9671924745944864E-2</v>
      </c>
      <c r="O377" s="12">
        <f t="shared" si="65"/>
        <v>3.6352898884623777</v>
      </c>
      <c r="P377" s="12">
        <f t="shared" si="66"/>
        <v>0.27508122616955066</v>
      </c>
      <c r="Q377" s="11">
        <f t="shared" ca="1" si="58"/>
        <v>816.16672297592095</v>
      </c>
      <c r="R377" s="10">
        <f t="shared" ca="1" si="67"/>
        <v>0.97076396494534833</v>
      </c>
      <c r="U377" s="9">
        <f t="shared" ca="1" si="59"/>
        <v>800.01976476518723</v>
      </c>
    </row>
    <row r="378" spans="2:21" ht="27.6" x14ac:dyDescent="0.3">
      <c r="B378" s="104">
        <v>372</v>
      </c>
      <c r="C378" s="104" t="str">
        <f>'14.1.ТС УЧ'!C377</f>
        <v>Блочная модульная котельная КМ-2,07 ВГ (п. Сатис)</v>
      </c>
      <c r="D378" s="104" t="str">
        <f>'14.1.ТС УЧ'!D377</f>
        <v>УТ3.1</v>
      </c>
      <c r="E378" s="104" t="str">
        <f>'14.1.ТС УЧ'!E377</f>
        <v xml:space="preserve">ул. Заводская, 29 </v>
      </c>
      <c r="F378" s="104">
        <f>IF('14.1.ТС УЧ'!G377="Подземная канальная или подвальная",2,IF('14.1.ТС УЧ'!G377="Подземная бесканальная",2,IF('14.1.ТС УЧ'!G377="Надземная",1,0)))</f>
        <v>2</v>
      </c>
      <c r="G378" s="104">
        <f t="shared" si="60"/>
        <v>0.05</v>
      </c>
      <c r="H378" s="14">
        <f ca="1">IF(C378=0,0,YEAR(TODAY())-'14.1.ТС УЧ'!F377)</f>
        <v>38</v>
      </c>
      <c r="I378" s="104">
        <f>IF(C378=0,0,'14.1.ТС УЧ'!I377/1000)</f>
        <v>6.0000000000000001E-3</v>
      </c>
      <c r="J378" s="104">
        <f t="shared" si="61"/>
        <v>1</v>
      </c>
      <c r="K378" s="14">
        <f>IF(C378=0,0,'14.1.ТС УЧ'!H377/1000)</f>
        <v>2.7E-2</v>
      </c>
      <c r="L378" s="14">
        <f t="shared" ca="1" si="62"/>
        <v>3.3429472211396343</v>
      </c>
      <c r="M378" s="13">
        <f t="shared" ca="1" si="63"/>
        <v>1.1412278748440332</v>
      </c>
      <c r="N378" s="13">
        <f t="shared" ca="1" si="64"/>
        <v>6.847367249064199E-3</v>
      </c>
      <c r="O378" s="12">
        <f t="shared" si="65"/>
        <v>3.6352898884623777</v>
      </c>
      <c r="P378" s="12">
        <f t="shared" si="66"/>
        <v>0.27508122616955066</v>
      </c>
      <c r="Q378" s="11">
        <f t="shared" ca="1" si="58"/>
        <v>816.16672297592095</v>
      </c>
      <c r="R378" s="10">
        <f t="shared" ca="1" si="67"/>
        <v>0.99317602255341941</v>
      </c>
      <c r="U378" s="9">
        <f t="shared" ca="1" si="59"/>
        <v>800.04465693011036</v>
      </c>
    </row>
    <row r="379" spans="2:21" ht="27.6" x14ac:dyDescent="0.3">
      <c r="B379" s="104">
        <v>373</v>
      </c>
      <c r="C379" s="104" t="str">
        <f>'14.1.ТС УЧ'!C378</f>
        <v>Блочная модульная котельная КМ-2,07 ВГ (п. Сатис)</v>
      </c>
      <c r="D379" s="104" t="str">
        <f>'14.1.ТС УЧ'!D378</f>
        <v>УТ4</v>
      </c>
      <c r="E379" s="104" t="str">
        <f>'14.1.ТС УЧ'!E378</f>
        <v xml:space="preserve">ул. Заводская, 22 </v>
      </c>
      <c r="F379" s="104">
        <f>IF('14.1.ТС УЧ'!G378="Подземная канальная или подвальная",2,IF('14.1.ТС УЧ'!G378="Подземная бесканальная",2,IF('14.1.ТС УЧ'!G378="Надземная",1,0)))</f>
        <v>2</v>
      </c>
      <c r="G379" s="104">
        <f t="shared" si="60"/>
        <v>0.05</v>
      </c>
      <c r="H379" s="14">
        <f ca="1">IF(C379=0,0,YEAR(TODAY())-'14.1.ТС УЧ'!F378)</f>
        <v>38</v>
      </c>
      <c r="I379" s="104">
        <f>IF(C379=0,0,'14.1.ТС УЧ'!I378/1000)</f>
        <v>2.4E-2</v>
      </c>
      <c r="J379" s="104">
        <f t="shared" si="61"/>
        <v>1</v>
      </c>
      <c r="K379" s="14">
        <f>IF(C379=0,0,'14.1.ТС УЧ'!H378/1000)</f>
        <v>2.7E-2</v>
      </c>
      <c r="L379" s="14">
        <f t="shared" ca="1" si="62"/>
        <v>3.3429472211396343</v>
      </c>
      <c r="M379" s="13">
        <f t="shared" ca="1" si="63"/>
        <v>1.1412278748440332</v>
      </c>
      <c r="N379" s="13">
        <f t="shared" ca="1" si="64"/>
        <v>2.7389468996256796E-2</v>
      </c>
      <c r="O379" s="12">
        <f t="shared" si="65"/>
        <v>3.6352898884623777</v>
      </c>
      <c r="P379" s="12">
        <f t="shared" si="66"/>
        <v>0.27508122616955066</v>
      </c>
      <c r="Q379" s="11">
        <f t="shared" ca="1" si="58"/>
        <v>816.16672297592095</v>
      </c>
      <c r="R379" s="10">
        <f t="shared" ca="1" si="67"/>
        <v>0.97298222131170697</v>
      </c>
      <c r="U379" s="9">
        <f t="shared" ca="1" si="59"/>
        <v>800.14422558980277</v>
      </c>
    </row>
    <row r="380" spans="2:21" ht="27.6" x14ac:dyDescent="0.3">
      <c r="B380" s="104">
        <v>374</v>
      </c>
      <c r="C380" s="104" t="str">
        <f>'14.1.ТС УЧ'!C379</f>
        <v>Блочная модульная котельная КМ-2,07 ВГ (п. Сатис)</v>
      </c>
      <c r="D380" s="104" t="str">
        <f>'14.1.ТС УЧ'!D379</f>
        <v>УТ5</v>
      </c>
      <c r="E380" s="104" t="str">
        <f>'14.1.ТС УЧ'!E379</f>
        <v xml:space="preserve">ул. Заводская, 18 </v>
      </c>
      <c r="F380" s="104">
        <f>IF('14.1.ТС УЧ'!G379="Подземная канальная или подвальная",2,IF('14.1.ТС УЧ'!G379="Подземная бесканальная",2,IF('14.1.ТС УЧ'!G379="Надземная",1,0)))</f>
        <v>2</v>
      </c>
      <c r="G380" s="104">
        <f t="shared" si="60"/>
        <v>0.05</v>
      </c>
      <c r="H380" s="14">
        <f ca="1">IF(C380=0,0,YEAR(TODAY())-'14.1.ТС УЧ'!F379)</f>
        <v>38</v>
      </c>
      <c r="I380" s="104">
        <f>IF(C380=0,0,'14.1.ТС УЧ'!I379/1000)</f>
        <v>1.2999999999999999E-2</v>
      </c>
      <c r="J380" s="104">
        <f t="shared" si="61"/>
        <v>1</v>
      </c>
      <c r="K380" s="14">
        <f>IF(C380=0,0,'14.1.ТС УЧ'!H379/1000)</f>
        <v>2.7E-2</v>
      </c>
      <c r="L380" s="14">
        <f t="shared" ca="1" si="62"/>
        <v>3.3429472211396343</v>
      </c>
      <c r="M380" s="13">
        <f t="shared" ca="1" si="63"/>
        <v>1.1412278748440332</v>
      </c>
      <c r="N380" s="13">
        <f t="shared" ca="1" si="64"/>
        <v>1.4835962372972432E-2</v>
      </c>
      <c r="O380" s="12">
        <f t="shared" si="65"/>
        <v>3.6352898884623777</v>
      </c>
      <c r="P380" s="12">
        <f t="shared" si="66"/>
        <v>0.27508122616955066</v>
      </c>
      <c r="Q380" s="11">
        <f t="shared" ca="1" si="58"/>
        <v>816.16672297592095</v>
      </c>
      <c r="R380" s="10">
        <f t="shared" ca="1" si="67"/>
        <v>0.9852735482825814</v>
      </c>
      <c r="U380" s="9">
        <f t="shared" ca="1" si="59"/>
        <v>800.19815861380289</v>
      </c>
    </row>
    <row r="381" spans="2:21" ht="27.6" x14ac:dyDescent="0.3">
      <c r="B381" s="104">
        <v>375</v>
      </c>
      <c r="C381" s="104" t="str">
        <f>'14.1.ТС УЧ'!C380</f>
        <v>Блочная модульная котельная КМ-2,07 ВГ (п. Сатис)</v>
      </c>
      <c r="D381" s="104" t="str">
        <f>'14.1.ТС УЧ'!D380</f>
        <v>УТ6</v>
      </c>
      <c r="E381" s="104" t="str">
        <f>'14.1.ТС УЧ'!E380</f>
        <v xml:space="preserve">ул. Заводская, 21 </v>
      </c>
      <c r="F381" s="104">
        <f>IF('14.1.ТС УЧ'!G380="Подземная канальная или подвальная",2,IF('14.1.ТС УЧ'!G380="Подземная бесканальная",2,IF('14.1.ТС УЧ'!G380="Надземная",1,0)))</f>
        <v>2</v>
      </c>
      <c r="G381" s="104">
        <f t="shared" si="60"/>
        <v>0.05</v>
      </c>
      <c r="H381" s="14">
        <f ca="1">IF(C381=0,0,YEAR(TODAY())-'14.1.ТС УЧ'!F380)</f>
        <v>38</v>
      </c>
      <c r="I381" s="104">
        <f>IF(C381=0,0,'14.1.ТС УЧ'!I380/1000)</f>
        <v>2.5000000000000001E-2</v>
      </c>
      <c r="J381" s="104">
        <f t="shared" si="61"/>
        <v>1</v>
      </c>
      <c r="K381" s="14">
        <f>IF(C381=0,0,'14.1.ТС УЧ'!H380/1000)</f>
        <v>2.7E-2</v>
      </c>
      <c r="L381" s="14">
        <f t="shared" ca="1" si="62"/>
        <v>3.3429472211396343</v>
      </c>
      <c r="M381" s="13">
        <f t="shared" ca="1" si="63"/>
        <v>1.1412278748440332</v>
      </c>
      <c r="N381" s="13">
        <f t="shared" ca="1" si="64"/>
        <v>2.8530696871100832E-2</v>
      </c>
      <c r="O381" s="12">
        <f t="shared" si="65"/>
        <v>3.6352898884623777</v>
      </c>
      <c r="P381" s="12">
        <f t="shared" si="66"/>
        <v>0.27508122616955066</v>
      </c>
      <c r="Q381" s="11">
        <f t="shared" ca="1" si="58"/>
        <v>816.16672297592095</v>
      </c>
      <c r="R381" s="10">
        <f t="shared" ca="1" si="67"/>
        <v>0.97187246024459661</v>
      </c>
      <c r="U381" s="9">
        <f t="shared" ca="1" si="59"/>
        <v>800.30187596764915</v>
      </c>
    </row>
    <row r="382" spans="2:21" ht="27.6" x14ac:dyDescent="0.3">
      <c r="B382" s="104">
        <v>376</v>
      </c>
      <c r="C382" s="104" t="str">
        <f>'14.1.ТС УЧ'!C381</f>
        <v>Блочная модульная котельная КМ-2,07 ВГ (п. Сатис)</v>
      </c>
      <c r="D382" s="104" t="str">
        <f>'14.1.ТС УЧ'!D381</f>
        <v>УТ7</v>
      </c>
      <c r="E382" s="104" t="str">
        <f>'14.1.ТС УЧ'!E381</f>
        <v xml:space="preserve">ул. Заводская, 26 </v>
      </c>
      <c r="F382" s="104">
        <f>IF('14.1.ТС УЧ'!G381="Подземная канальная или подвальная",2,IF('14.1.ТС УЧ'!G381="Подземная бесканальная",2,IF('14.1.ТС УЧ'!G381="Надземная",1,0)))</f>
        <v>2</v>
      </c>
      <c r="G382" s="104">
        <f t="shared" si="60"/>
        <v>0.05</v>
      </c>
      <c r="H382" s="14">
        <f ca="1">IF(C382=0,0,YEAR(TODAY())-'14.1.ТС УЧ'!F381)</f>
        <v>38</v>
      </c>
      <c r="I382" s="104">
        <f>IF(C382=0,0,'14.1.ТС УЧ'!I381/1000)</f>
        <v>1.4999999999999999E-2</v>
      </c>
      <c r="J382" s="104">
        <f t="shared" si="61"/>
        <v>1</v>
      </c>
      <c r="K382" s="14">
        <f>IF(C382=0,0,'14.1.ТС УЧ'!H381/1000)</f>
        <v>2.7E-2</v>
      </c>
      <c r="L382" s="14">
        <f t="shared" ca="1" si="62"/>
        <v>3.3429472211396343</v>
      </c>
      <c r="M382" s="13">
        <f t="shared" ca="1" si="63"/>
        <v>1.1412278748440332</v>
      </c>
      <c r="N382" s="13">
        <f t="shared" ca="1" si="64"/>
        <v>1.7118418122660496E-2</v>
      </c>
      <c r="O382" s="12">
        <f t="shared" si="65"/>
        <v>3.6352898884623777</v>
      </c>
      <c r="P382" s="12">
        <f t="shared" si="66"/>
        <v>0.27508122616955066</v>
      </c>
      <c r="Q382" s="11">
        <f t="shared" ca="1" si="58"/>
        <v>816.16672297592095</v>
      </c>
      <c r="R382" s="10">
        <f t="shared" ca="1" si="67"/>
        <v>0.98302726949843666</v>
      </c>
      <c r="U382" s="9">
        <f t="shared" ca="1" si="59"/>
        <v>800.36410637995698</v>
      </c>
    </row>
    <row r="383" spans="2:21" ht="27.6" x14ac:dyDescent="0.3">
      <c r="B383" s="104">
        <v>377</v>
      </c>
      <c r="C383" s="104" t="str">
        <f>'14.1.ТС УЧ'!C382</f>
        <v>Блочная модульная котельная КМ-2,07 ВГ (п. Сатис)</v>
      </c>
      <c r="D383" s="104" t="str">
        <f>'14.1.ТС УЧ'!D382</f>
        <v>УТ8</v>
      </c>
      <c r="E383" s="104" t="str">
        <f>'14.1.ТС УЧ'!E382</f>
        <v xml:space="preserve">ул. Заводская, 20 </v>
      </c>
      <c r="F383" s="104">
        <f>IF('14.1.ТС УЧ'!G382="Подземная канальная или подвальная",2,IF('14.1.ТС УЧ'!G382="Подземная бесканальная",2,IF('14.1.ТС УЧ'!G382="Надземная",1,0)))</f>
        <v>2</v>
      </c>
      <c r="G383" s="104">
        <f t="shared" si="60"/>
        <v>0.05</v>
      </c>
      <c r="H383" s="14">
        <f ca="1">IF(C383=0,0,YEAR(TODAY())-'14.1.ТС УЧ'!F382)</f>
        <v>38</v>
      </c>
      <c r="I383" s="104">
        <f>IF(C383=0,0,'14.1.ТС УЧ'!I382/1000)</f>
        <v>1.2E-2</v>
      </c>
      <c r="J383" s="104">
        <f t="shared" si="61"/>
        <v>1</v>
      </c>
      <c r="K383" s="14">
        <f>IF(C383=0,0,'14.1.ТС УЧ'!H382/1000)</f>
        <v>2.7E-2</v>
      </c>
      <c r="L383" s="14">
        <f t="shared" ca="1" si="62"/>
        <v>3.3429472211396343</v>
      </c>
      <c r="M383" s="13">
        <f t="shared" ca="1" si="63"/>
        <v>1.1412278748440332</v>
      </c>
      <c r="N383" s="13">
        <f t="shared" ca="1" si="64"/>
        <v>1.3694734498128398E-2</v>
      </c>
      <c r="O383" s="12">
        <f t="shared" si="65"/>
        <v>3.6352898884623777</v>
      </c>
      <c r="P383" s="12">
        <f t="shared" si="66"/>
        <v>0.27508122616955066</v>
      </c>
      <c r="Q383" s="11">
        <f t="shared" ca="1" si="58"/>
        <v>816.16672297592095</v>
      </c>
      <c r="R383" s="10">
        <f t="shared" ca="1" si="67"/>
        <v>0.9863986117750303</v>
      </c>
      <c r="U383" s="9">
        <f t="shared" ca="1" si="59"/>
        <v>800.41389070980324</v>
      </c>
    </row>
    <row r="384" spans="2:21" ht="27.6" x14ac:dyDescent="0.3">
      <c r="B384" s="104">
        <v>378</v>
      </c>
      <c r="C384" s="104" t="str">
        <f>'14.1.ТС УЧ'!C383</f>
        <v>Блочная модульная котельная КМ-2,07 ВГ (п. Сатис)</v>
      </c>
      <c r="D384" s="104" t="str">
        <f>'14.1.ТС УЧ'!D383</f>
        <v>УТ8</v>
      </c>
      <c r="E384" s="104" t="str">
        <f>'14.1.ТС УЧ'!E383</f>
        <v xml:space="preserve">ул. Заводская, 28 </v>
      </c>
      <c r="F384" s="104">
        <f>IF('14.1.ТС УЧ'!G383="Подземная канальная или подвальная",2,IF('14.1.ТС УЧ'!G383="Подземная бесканальная",2,IF('14.1.ТС УЧ'!G383="Надземная",1,0)))</f>
        <v>2</v>
      </c>
      <c r="G384" s="104">
        <f t="shared" si="60"/>
        <v>0.05</v>
      </c>
      <c r="H384" s="14">
        <f ca="1">IF(C384=0,0,YEAR(TODAY())-'14.1.ТС УЧ'!F383)</f>
        <v>38</v>
      </c>
      <c r="I384" s="104">
        <f>IF(C384=0,0,'14.1.ТС УЧ'!I383/1000)</f>
        <v>0.02</v>
      </c>
      <c r="J384" s="104">
        <f t="shared" si="61"/>
        <v>1</v>
      </c>
      <c r="K384" s="14">
        <f>IF(C384=0,0,'14.1.ТС УЧ'!H383/1000)</f>
        <v>2.7E-2</v>
      </c>
      <c r="L384" s="14">
        <f t="shared" ca="1" si="62"/>
        <v>3.3429472211396343</v>
      </c>
      <c r="M384" s="13">
        <f t="shared" ca="1" si="63"/>
        <v>1.1412278748440332</v>
      </c>
      <c r="N384" s="13">
        <f t="shared" ca="1" si="64"/>
        <v>2.2824557496880664E-2</v>
      </c>
      <c r="O384" s="12">
        <f t="shared" si="65"/>
        <v>3.6352898884623777</v>
      </c>
      <c r="P384" s="12">
        <f t="shared" si="66"/>
        <v>0.27508122616955066</v>
      </c>
      <c r="Q384" s="11">
        <f t="shared" ca="1" si="58"/>
        <v>816.16672297592095</v>
      </c>
      <c r="R384" s="10">
        <f t="shared" ca="1" si="67"/>
        <v>0.97743395219061924</v>
      </c>
      <c r="U384" s="9">
        <f t="shared" ca="1" si="59"/>
        <v>800.49686459288023</v>
      </c>
    </row>
    <row r="385" spans="2:21" ht="27.6" x14ac:dyDescent="0.3">
      <c r="B385" s="104">
        <v>379</v>
      </c>
      <c r="C385" s="104" t="str">
        <f>'14.1.ТС УЧ'!C384</f>
        <v>Блочная модульная котельная КМ-2,07 ВГ (п. Сатис)</v>
      </c>
      <c r="D385" s="104" t="str">
        <f>'14.1.ТС УЧ'!D384</f>
        <v>ТК2-гвс</v>
      </c>
      <c r="E385" s="104" t="str">
        <f>'14.1.ТС УЧ'!E384</f>
        <v xml:space="preserve">ул. Заводская, 8 </v>
      </c>
      <c r="F385" s="104">
        <f>IF('14.1.ТС УЧ'!G384="Подземная канальная или подвальная",2,IF('14.1.ТС УЧ'!G384="Подземная бесканальная",2,IF('14.1.ТС УЧ'!G384="Надземная",1,0)))</f>
        <v>2</v>
      </c>
      <c r="G385" s="104">
        <f t="shared" si="60"/>
        <v>0.05</v>
      </c>
      <c r="H385" s="14">
        <f ca="1">IF(C385=0,0,YEAR(TODAY())-'14.1.ТС УЧ'!F384)</f>
        <v>46</v>
      </c>
      <c r="I385" s="104">
        <f>IF(C385=0,0,'14.1.ТС УЧ'!I384/1000)</f>
        <v>2.9000000000000001E-2</v>
      </c>
      <c r="J385" s="104">
        <f t="shared" si="61"/>
        <v>1</v>
      </c>
      <c r="K385" s="14">
        <f>IF(C385=0,0,'14.1.ТС УЧ'!H384/1000)</f>
        <v>2.7E-2</v>
      </c>
      <c r="L385" s="14">
        <f t="shared" ca="1" si="62"/>
        <v>4.9870912274073591</v>
      </c>
      <c r="M385" s="13">
        <f t="shared" ca="1" si="63"/>
        <v>21.950577009860076</v>
      </c>
      <c r="N385" s="13">
        <f t="shared" ca="1" si="64"/>
        <v>0.63656673328594227</v>
      </c>
      <c r="O385" s="12">
        <f t="shared" si="65"/>
        <v>3.6352898884623777</v>
      </c>
      <c r="P385" s="12">
        <f t="shared" si="66"/>
        <v>0.27508122616955066</v>
      </c>
      <c r="Q385" s="11">
        <f t="shared" ca="1" si="58"/>
        <v>816.16672297592095</v>
      </c>
      <c r="R385" s="10">
        <f t="shared" ca="1" si="67"/>
        <v>0.52910587081300076</v>
      </c>
      <c r="U385" s="9">
        <f t="shared" ca="1" si="59"/>
        <v>802.81096920172615</v>
      </c>
    </row>
    <row r="386" spans="2:21" ht="27.6" x14ac:dyDescent="0.3">
      <c r="B386" s="104">
        <v>380</v>
      </c>
      <c r="C386" s="104" t="str">
        <f>'14.1.ТС УЧ'!C385</f>
        <v>Блочная модульная котельная КМ-2,07 ВГ (п. Сатис)</v>
      </c>
      <c r="D386" s="104" t="str">
        <f>'14.1.ТС УЧ'!D385</f>
        <v>ГрОт-Заводская, 9</v>
      </c>
      <c r="E386" s="104" t="str">
        <f>'14.1.ТС УЧ'!E385</f>
        <v xml:space="preserve">ул. Заводская, 9 </v>
      </c>
      <c r="F386" s="104">
        <f>IF('14.1.ТС УЧ'!G385="Подземная канальная или подвальная",2,IF('14.1.ТС УЧ'!G385="Подземная бесканальная",2,IF('14.1.ТС УЧ'!G385="Надземная",1,0)))</f>
        <v>2</v>
      </c>
      <c r="G386" s="104">
        <f t="shared" si="60"/>
        <v>0.05</v>
      </c>
      <c r="H386" s="14">
        <f ca="1">IF(C386=0,0,YEAR(TODAY())-'14.1.ТС УЧ'!F385)</f>
        <v>46</v>
      </c>
      <c r="I386" s="104">
        <f>IF(C386=0,0,'14.1.ТС УЧ'!I385/1000)</f>
        <v>5.0000000000000001E-3</v>
      </c>
      <c r="J386" s="104">
        <f t="shared" si="61"/>
        <v>1</v>
      </c>
      <c r="K386" s="14">
        <f>IF(C386=0,0,'14.1.ТС УЧ'!H385/1000)</f>
        <v>2.7E-2</v>
      </c>
      <c r="L386" s="14">
        <f t="shared" ca="1" si="62"/>
        <v>4.9870912274073591</v>
      </c>
      <c r="M386" s="13">
        <f t="shared" ca="1" si="63"/>
        <v>21.950577009860076</v>
      </c>
      <c r="N386" s="13">
        <f t="shared" ca="1" si="64"/>
        <v>0.10975288504930038</v>
      </c>
      <c r="O386" s="12">
        <f t="shared" si="65"/>
        <v>3.6352898884623777</v>
      </c>
      <c r="P386" s="12">
        <f t="shared" si="66"/>
        <v>0.27508122616955066</v>
      </c>
      <c r="Q386" s="11">
        <f t="shared" ca="1" si="58"/>
        <v>816.16672297592095</v>
      </c>
      <c r="R386" s="10">
        <f t="shared" ca="1" si="67"/>
        <v>0.89605553665937387</v>
      </c>
      <c r="U386" s="9">
        <f t="shared" ca="1" si="59"/>
        <v>803.20995275497546</v>
      </c>
    </row>
    <row r="387" spans="2:21" ht="27.6" x14ac:dyDescent="0.3">
      <c r="B387" s="104">
        <v>381</v>
      </c>
      <c r="C387" s="104" t="str">
        <f>'14.1.ТС УЧ'!C386</f>
        <v>Блочная модульная котельная КМ-2,07 ВГ (п. Сатис)</v>
      </c>
      <c r="D387" s="104" t="str">
        <f>'14.1.ТС УЧ'!D386</f>
        <v>УТ10</v>
      </c>
      <c r="E387" s="104" t="str">
        <f>'14.1.ТС УЧ'!E386</f>
        <v xml:space="preserve">УТ11 </v>
      </c>
      <c r="F387" s="104">
        <f>IF('14.1.ТС УЧ'!G386="Подземная канальная или подвальная",2,IF('14.1.ТС УЧ'!G386="Подземная бесканальная",2,IF('14.1.ТС УЧ'!G386="Надземная",1,0)))</f>
        <v>2</v>
      </c>
      <c r="G387" s="104">
        <f t="shared" si="60"/>
        <v>0.05</v>
      </c>
      <c r="H387" s="14">
        <f ca="1">IF(C387=0,0,YEAR(TODAY())-'14.1.ТС УЧ'!F386)</f>
        <v>49</v>
      </c>
      <c r="I387" s="104">
        <f>IF(C387=0,0,'14.1.ТС УЧ'!I386/1000)</f>
        <v>3.5000000000000003E-2</v>
      </c>
      <c r="J387" s="104">
        <f t="shared" si="61"/>
        <v>1</v>
      </c>
      <c r="K387" s="14">
        <f>IF(C387=0,0,'14.1.ТС УЧ'!H386/1000)</f>
        <v>2.7E-2</v>
      </c>
      <c r="L387" s="14">
        <f t="shared" ca="1" si="62"/>
        <v>5.7941733596116958</v>
      </c>
      <c r="M387" s="13">
        <f t="shared" ca="1" si="63"/>
        <v>101.83326398785186</v>
      </c>
      <c r="N387" s="13">
        <f t="shared" ca="1" si="64"/>
        <v>3.5641642395748154</v>
      </c>
      <c r="O387" s="12">
        <f t="shared" si="65"/>
        <v>3.6352898884623777</v>
      </c>
      <c r="P387" s="12">
        <f t="shared" si="66"/>
        <v>0.27508122616955066</v>
      </c>
      <c r="Q387" s="11">
        <f t="shared" ca="1" si="58"/>
        <v>816.16672297592095</v>
      </c>
      <c r="R387" s="10">
        <f t="shared" ca="1" si="67"/>
        <v>2.8320644870218657E-2</v>
      </c>
      <c r="U387" s="9">
        <f t="shared" ca="1" si="59"/>
        <v>816.16672297592095</v>
      </c>
    </row>
    <row r="388" spans="2:21" ht="55.2" x14ac:dyDescent="0.3">
      <c r="B388" s="104">
        <v>382</v>
      </c>
      <c r="C388" s="104" t="str">
        <f>'14.1.ТС УЧ'!C387</f>
        <v>Котёл наружного применения КСВО-1000/2 сдвоенный (2*500 кВт) п. Сатис</v>
      </c>
      <c r="D388" s="104" t="str">
        <f>'14.1.ТС УЧ'!D387</f>
        <v>Котёл наружного применения КСВО-1000/2 сдвоенный (2*500 кВт) п.Сатис</v>
      </c>
      <c r="E388" s="104" t="str">
        <f>'14.1.ТС УЧ'!E387</f>
        <v xml:space="preserve">УТ1 </v>
      </c>
      <c r="F388" s="104">
        <f>IF('14.1.ТС УЧ'!G387="Подземная канальная или подвальная",2,IF('14.1.ТС УЧ'!G387="Подземная бесканальная",2,IF('14.1.ТС УЧ'!G387="Надземная",1,0)))</f>
        <v>2</v>
      </c>
      <c r="G388" s="104">
        <f t="shared" si="60"/>
        <v>0.05</v>
      </c>
      <c r="H388" s="14">
        <f ca="1">IF(C388=0,0,YEAR(TODAY())-'14.1.ТС УЧ'!F387)</f>
        <v>33</v>
      </c>
      <c r="I388" s="104">
        <f>IF(C388=0,0,'14.1.ТС УЧ'!I387/1000)</f>
        <v>5.1999999999999998E-2</v>
      </c>
      <c r="J388" s="104">
        <f t="shared" si="61"/>
        <v>1</v>
      </c>
      <c r="K388" s="14">
        <f>IF(C388=0,0,'14.1.ТС УЧ'!H387/1000)</f>
        <v>0.1</v>
      </c>
      <c r="L388" s="14">
        <f t="shared" ca="1" si="62"/>
        <v>2.6034899135899243</v>
      </c>
      <c r="M388" s="13">
        <f t="shared" ca="1" si="63"/>
        <v>0.33915785271574284</v>
      </c>
      <c r="N388" s="13">
        <f t="shared" ca="1" si="64"/>
        <v>1.7636208341218627E-2</v>
      </c>
      <c r="O388" s="12">
        <f t="shared" si="65"/>
        <v>6.4003992435034274</v>
      </c>
      <c r="P388" s="12">
        <f t="shared" si="66"/>
        <v>0.15624025345216178</v>
      </c>
      <c r="Q388" s="11">
        <f t="shared" ca="1" si="58"/>
        <v>56.712336973265977</v>
      </c>
      <c r="R388" s="10">
        <f t="shared" ca="1" si="67"/>
        <v>0.9825183993490767</v>
      </c>
      <c r="U388" s="9">
        <f t="shared" ca="1" si="59"/>
        <v>1.1128787745254045</v>
      </c>
    </row>
    <row r="389" spans="2:21" ht="41.4" x14ac:dyDescent="0.3">
      <c r="B389" s="104">
        <v>383</v>
      </c>
      <c r="C389" s="104" t="str">
        <f>'14.1.ТС УЧ'!C388</f>
        <v>Котёл наружного применения КСВО-1000/2 сдвоенный (2*500 кВт) п. Сатис</v>
      </c>
      <c r="D389" s="104" t="str">
        <f>'14.1.ТС УЧ'!D388</f>
        <v>УТ1</v>
      </c>
      <c r="E389" s="104" t="str">
        <f>'14.1.ТС УЧ'!E388</f>
        <v xml:space="preserve">УТ2 </v>
      </c>
      <c r="F389" s="104">
        <f>IF('14.1.ТС УЧ'!G388="Подземная канальная или подвальная",2,IF('14.1.ТС УЧ'!G388="Подземная бесканальная",2,IF('14.1.ТС УЧ'!G388="Надземная",1,0)))</f>
        <v>1</v>
      </c>
      <c r="G389" s="104">
        <f t="shared" si="60"/>
        <v>0.05</v>
      </c>
      <c r="H389" s="14">
        <f ca="1">IF(C389=0,0,YEAR(TODAY())-'14.1.ТС УЧ'!F388)</f>
        <v>46</v>
      </c>
      <c r="I389" s="104">
        <f>IF(C389=0,0,'14.1.ТС УЧ'!I388/1000)</f>
        <v>7.2999999999999995E-2</v>
      </c>
      <c r="J389" s="104">
        <f t="shared" si="61"/>
        <v>1</v>
      </c>
      <c r="K389" s="14">
        <f>IF(C389=0,0,'14.1.ТС УЧ'!H388/1000)</f>
        <v>0.1</v>
      </c>
      <c r="L389" s="14">
        <f t="shared" ca="1" si="62"/>
        <v>4.9870912274073591</v>
      </c>
      <c r="M389" s="13">
        <f t="shared" ca="1" si="63"/>
        <v>21.950577009860076</v>
      </c>
      <c r="N389" s="13">
        <f t="shared" ca="1" si="64"/>
        <v>1.6023921217197854</v>
      </c>
      <c r="O389" s="12">
        <f t="shared" si="65"/>
        <v>6.4003992435034274</v>
      </c>
      <c r="P389" s="12">
        <f t="shared" si="66"/>
        <v>0.15624025345216178</v>
      </c>
      <c r="Q389" s="11">
        <f t="shared" ca="1" si="58"/>
        <v>56.712336973265977</v>
      </c>
      <c r="R389" s="10">
        <f t="shared" ca="1" si="67"/>
        <v>0.20141413413928677</v>
      </c>
      <c r="U389" s="9">
        <f t="shared" ca="1" si="59"/>
        <v>11.368828098176571</v>
      </c>
    </row>
    <row r="390" spans="2:21" ht="41.4" x14ac:dyDescent="0.3">
      <c r="B390" s="104">
        <v>384</v>
      </c>
      <c r="C390" s="104" t="str">
        <f>'14.1.ТС УЧ'!C389</f>
        <v>Котёл наружного применения КСВО-1000/2 сдвоенный (2*500 кВт) п. Сатис</v>
      </c>
      <c r="D390" s="104" t="str">
        <f>'14.1.ТС УЧ'!D389</f>
        <v>УТ2</v>
      </c>
      <c r="E390" s="104" t="str">
        <f>'14.1.ТС УЧ'!E389</f>
        <v xml:space="preserve">УТ3 </v>
      </c>
      <c r="F390" s="104">
        <f>IF('14.1.ТС УЧ'!G389="Подземная канальная или подвальная",2,IF('14.1.ТС УЧ'!G389="Подземная бесканальная",2,IF('14.1.ТС УЧ'!G389="Надземная",1,0)))</f>
        <v>1</v>
      </c>
      <c r="G390" s="104">
        <f t="shared" si="60"/>
        <v>0.05</v>
      </c>
      <c r="H390" s="14">
        <f ca="1">IF(C390=0,0,YEAR(TODAY())-'14.1.ТС УЧ'!F389)</f>
        <v>46</v>
      </c>
      <c r="I390" s="104">
        <f>IF(C390=0,0,'14.1.ТС УЧ'!I389/1000)</f>
        <v>5.2999999999999999E-2</v>
      </c>
      <c r="J390" s="104">
        <f t="shared" si="61"/>
        <v>1</v>
      </c>
      <c r="K390" s="14">
        <f>IF(C390=0,0,'14.1.ТС УЧ'!H389/1000)</f>
        <v>0.1</v>
      </c>
      <c r="L390" s="14">
        <f t="shared" ca="1" si="62"/>
        <v>4.9870912274073591</v>
      </c>
      <c r="M390" s="13">
        <f t="shared" ca="1" si="63"/>
        <v>21.950577009860076</v>
      </c>
      <c r="N390" s="13">
        <f t="shared" ca="1" si="64"/>
        <v>1.1633805815225839</v>
      </c>
      <c r="O390" s="12">
        <f t="shared" si="65"/>
        <v>6.4003992435034274</v>
      </c>
      <c r="P390" s="12">
        <f t="shared" si="66"/>
        <v>0.15624025345216178</v>
      </c>
      <c r="Q390" s="11">
        <f t="shared" ca="1" si="58"/>
        <v>56.712336973265977</v>
      </c>
      <c r="R390" s="10">
        <f t="shared" ca="1" si="67"/>
        <v>0.31242820458706133</v>
      </c>
      <c r="U390" s="9">
        <f t="shared" ca="1" si="59"/>
        <v>18.814928292060294</v>
      </c>
    </row>
    <row r="391" spans="2:21" ht="41.4" x14ac:dyDescent="0.3">
      <c r="B391" s="104">
        <v>385</v>
      </c>
      <c r="C391" s="104" t="str">
        <f>'14.1.ТС УЧ'!C390</f>
        <v>Котёл наружного применения КСВО-1000/2 сдвоенный (2*500 кВт) п. Сатис</v>
      </c>
      <c r="D391" s="104" t="str">
        <f>'14.1.ТС УЧ'!D390</f>
        <v>УТ3</v>
      </c>
      <c r="E391" s="104" t="str">
        <f>'14.1.ТС УЧ'!E390</f>
        <v xml:space="preserve">ул. Московская, 42 </v>
      </c>
      <c r="F391" s="104">
        <f>IF('14.1.ТС УЧ'!G390="Подземная канальная или подвальная",2,IF('14.1.ТС УЧ'!G390="Подземная бесканальная",2,IF('14.1.ТС УЧ'!G390="Надземная",1,0)))</f>
        <v>1</v>
      </c>
      <c r="G391" s="104">
        <f t="shared" si="60"/>
        <v>0.05</v>
      </c>
      <c r="H391" s="14">
        <f ca="1">IF(C391=0,0,YEAR(TODAY())-'14.1.ТС УЧ'!F390)</f>
        <v>47</v>
      </c>
      <c r="I391" s="104">
        <f>IF(C391=0,0,'14.1.ТС УЧ'!I390/1000)</f>
        <v>4.8000000000000001E-2</v>
      </c>
      <c r="J391" s="104">
        <f t="shared" si="61"/>
        <v>1</v>
      </c>
      <c r="K391" s="14">
        <f>IF(C391=0,0,'14.1.ТС УЧ'!H390/1000)</f>
        <v>0.1</v>
      </c>
      <c r="L391" s="14">
        <f t="shared" ca="1" si="62"/>
        <v>5.2427848623637878</v>
      </c>
      <c r="M391" s="13">
        <f t="shared" ca="1" si="63"/>
        <v>35.525207395728479</v>
      </c>
      <c r="N391" s="13">
        <f t="shared" ca="1" si="64"/>
        <v>1.7052099549949671</v>
      </c>
      <c r="O391" s="12">
        <f t="shared" si="65"/>
        <v>6.4003992435034274</v>
      </c>
      <c r="P391" s="12">
        <f t="shared" si="66"/>
        <v>0.15624025345216178</v>
      </c>
      <c r="Q391" s="11">
        <f t="shared" ca="1" si="58"/>
        <v>56.712336973265977</v>
      </c>
      <c r="R391" s="10">
        <f t="shared" ca="1" si="67"/>
        <v>0.18173422616102589</v>
      </c>
      <c r="U391" s="9">
        <f t="shared" ca="1" si="59"/>
        <v>29.728952798024594</v>
      </c>
    </row>
    <row r="392" spans="2:21" ht="41.4" x14ac:dyDescent="0.3">
      <c r="B392" s="104">
        <v>386</v>
      </c>
      <c r="C392" s="104" t="str">
        <f>'14.1.ТС УЧ'!C391</f>
        <v>Котёл наружного применения КСВО-1000/2 сдвоенный (2*500 кВт) п. Сатис</v>
      </c>
      <c r="D392" s="104" t="str">
        <f>'14.1.ТС УЧ'!D391</f>
        <v>УТ3</v>
      </c>
      <c r="E392" s="104" t="str">
        <f>'14.1.ТС УЧ'!E391</f>
        <v xml:space="preserve">УТ4 </v>
      </c>
      <c r="F392" s="104">
        <f>IF('14.1.ТС УЧ'!G391="Подземная канальная или подвальная",2,IF('14.1.ТС УЧ'!G391="Подземная бесканальная",2,IF('14.1.ТС УЧ'!G391="Надземная",1,0)))</f>
        <v>1</v>
      </c>
      <c r="G392" s="104">
        <f t="shared" si="60"/>
        <v>0.05</v>
      </c>
      <c r="H392" s="14">
        <f ca="1">IF(C392=0,0,YEAR(TODAY())-'14.1.ТС УЧ'!F391)</f>
        <v>44</v>
      </c>
      <c r="I392" s="104">
        <f>IF(C392=0,0,'14.1.ТС УЧ'!I391/1000)</f>
        <v>5.1999999999999998E-2</v>
      </c>
      <c r="J392" s="104">
        <f t="shared" si="61"/>
        <v>1</v>
      </c>
      <c r="K392" s="14">
        <f>IF(C392=0,0,'14.1.ТС УЧ'!H391/1000)</f>
        <v>0.1</v>
      </c>
      <c r="L392" s="14">
        <f t="shared" ca="1" si="62"/>
        <v>4.512506749717061</v>
      </c>
      <c r="M392" s="13">
        <f t="shared" ca="1" si="63"/>
        <v>9.1012673845597813</v>
      </c>
      <c r="N392" s="13">
        <f t="shared" ca="1" si="64"/>
        <v>0.47326590399710861</v>
      </c>
      <c r="O392" s="12">
        <f t="shared" si="65"/>
        <v>6.4003992435034274</v>
      </c>
      <c r="P392" s="12">
        <f t="shared" si="66"/>
        <v>0.15624025345216178</v>
      </c>
      <c r="Q392" s="11">
        <f t="shared" ref="Q392:Q455" ca="1" si="68">_xlfn.MAXIFS($U$7:$U$581,$C$7:$C$581,C392)</f>
        <v>56.712336973265977</v>
      </c>
      <c r="R392" s="10">
        <f t="shared" ca="1" si="67"/>
        <v>0.62296440042824652</v>
      </c>
      <c r="U392" s="9">
        <f t="shared" ref="U392:U455" ca="1" si="69">IF(C391=0,0,IF(C392=C391,U391+N392/P392,N392/P392+1))</f>
        <v>32.758043531943656</v>
      </c>
    </row>
    <row r="393" spans="2:21" ht="41.4" x14ac:dyDescent="0.3">
      <c r="B393" s="104">
        <v>387</v>
      </c>
      <c r="C393" s="104" t="str">
        <f>'14.1.ТС УЧ'!C392</f>
        <v>Котёл наружного применения КСВО-1000/2 сдвоенный (2*500 кВт) п. Сатис</v>
      </c>
      <c r="D393" s="104" t="str">
        <f>'14.1.ТС УЧ'!D392</f>
        <v>УТ1</v>
      </c>
      <c r="E393" s="104" t="str">
        <f>'14.1.ТС УЧ'!E392</f>
        <v xml:space="preserve">УТ7 </v>
      </c>
      <c r="F393" s="104">
        <f>IF('14.1.ТС УЧ'!G392="Подземная канальная или подвальная",2,IF('14.1.ТС УЧ'!G392="Подземная бесканальная",2,IF('14.1.ТС УЧ'!G392="Надземная",1,0)))</f>
        <v>1</v>
      </c>
      <c r="G393" s="104">
        <f t="shared" si="60"/>
        <v>0.05</v>
      </c>
      <c r="H393" s="14">
        <f ca="1">IF(C393=0,0,YEAR(TODAY())-'14.1.ТС УЧ'!F392)</f>
        <v>33</v>
      </c>
      <c r="I393" s="104">
        <f>IF(C393=0,0,'14.1.ТС УЧ'!I392/1000)</f>
        <v>7.1999999999999995E-2</v>
      </c>
      <c r="J393" s="104">
        <f t="shared" si="61"/>
        <v>1</v>
      </c>
      <c r="K393" s="14">
        <f>IF(C393=0,0,'14.1.ТС УЧ'!H392/1000)</f>
        <v>0.1</v>
      </c>
      <c r="L393" s="14">
        <f t="shared" ca="1" si="62"/>
        <v>2.6034899135899243</v>
      </c>
      <c r="M393" s="13">
        <f t="shared" ca="1" si="63"/>
        <v>0.33915785271574284</v>
      </c>
      <c r="N393" s="13">
        <f t="shared" ca="1" si="64"/>
        <v>2.4419365395533483E-2</v>
      </c>
      <c r="O393" s="12">
        <f t="shared" si="65"/>
        <v>6.4003992435034274</v>
      </c>
      <c r="P393" s="12">
        <f t="shared" si="66"/>
        <v>0.15624025345216178</v>
      </c>
      <c r="Q393" s="11">
        <f t="shared" ca="1" si="68"/>
        <v>56.712336973265977</v>
      </c>
      <c r="R393" s="10">
        <f t="shared" ca="1" si="67"/>
        <v>0.97587637515146664</v>
      </c>
      <c r="U393" s="9">
        <f t="shared" ca="1" si="69"/>
        <v>32.914337219748063</v>
      </c>
    </row>
    <row r="394" spans="2:21" ht="41.4" x14ac:dyDescent="0.3">
      <c r="B394" s="104">
        <v>388</v>
      </c>
      <c r="C394" s="104" t="str">
        <f>'14.1.ТС УЧ'!C393</f>
        <v>Котёл наружного применения КСВО-1000/2 сдвоенный (2*500 кВт) п. Сатис</v>
      </c>
      <c r="D394" s="104" t="str">
        <f>'14.1.ТС УЧ'!D393</f>
        <v>УТ7</v>
      </c>
      <c r="E394" s="104" t="str">
        <f>'14.1.ТС УЧ'!E393</f>
        <v xml:space="preserve">УТ8 </v>
      </c>
      <c r="F394" s="104">
        <f>IF('14.1.ТС УЧ'!G393="Подземная канальная или подвальная",2,IF('14.1.ТС УЧ'!G393="Подземная бесканальная",2,IF('14.1.ТС УЧ'!G393="Надземная",1,0)))</f>
        <v>1</v>
      </c>
      <c r="G394" s="104">
        <f t="shared" si="60"/>
        <v>0.05</v>
      </c>
      <c r="H394" s="14">
        <f ca="1">IF(C394=0,0,YEAR(TODAY())-'14.1.ТС УЧ'!F393)</f>
        <v>42</v>
      </c>
      <c r="I394" s="104">
        <f>IF(C394=0,0,'14.1.ТС УЧ'!I393/1000)</f>
        <v>1.4999999999999999E-2</v>
      </c>
      <c r="J394" s="104">
        <f t="shared" si="61"/>
        <v>1</v>
      </c>
      <c r="K394" s="14">
        <f>IF(C394=0,0,'14.1.ТС УЧ'!H393/1000)</f>
        <v>6.9000000000000006E-2</v>
      </c>
      <c r="L394" s="14">
        <f t="shared" ca="1" si="62"/>
        <v>4.0830849562838258</v>
      </c>
      <c r="M394" s="13">
        <f t="shared" ca="1" si="63"/>
        <v>4.1735009392570541</v>
      </c>
      <c r="N394" s="13">
        <f t="shared" ca="1" si="64"/>
        <v>6.260251408885581E-2</v>
      </c>
      <c r="O394" s="12">
        <f t="shared" si="65"/>
        <v>5.1461143813219747</v>
      </c>
      <c r="P394" s="12">
        <f t="shared" si="66"/>
        <v>0.1943213706305362</v>
      </c>
      <c r="Q394" s="11">
        <f t="shared" ca="1" si="68"/>
        <v>56.712336973265977</v>
      </c>
      <c r="R394" s="10">
        <f t="shared" ca="1" si="67"/>
        <v>0.93931676467532454</v>
      </c>
      <c r="U394" s="9">
        <f t="shared" ca="1" si="69"/>
        <v>33.236496917807635</v>
      </c>
    </row>
    <row r="395" spans="2:21" ht="41.4" x14ac:dyDescent="0.3">
      <c r="B395" s="104">
        <v>389</v>
      </c>
      <c r="C395" s="104" t="str">
        <f>'14.1.ТС УЧ'!C394</f>
        <v>Котёл наружного применения КСВО-1000/2 сдвоенный (2*500 кВт) п. Сатис</v>
      </c>
      <c r="D395" s="104" t="str">
        <f>'14.1.ТС УЧ'!D394</f>
        <v>УТ8</v>
      </c>
      <c r="E395" s="104" t="str">
        <f>'14.1.ТС УЧ'!E394</f>
        <v xml:space="preserve">ТК2 </v>
      </c>
      <c r="F395" s="104">
        <f>IF('14.1.ТС УЧ'!G394="Подземная канальная или подвальная",2,IF('14.1.ТС УЧ'!G394="Подземная бесканальная",2,IF('14.1.ТС УЧ'!G394="Надземная",1,0)))</f>
        <v>2</v>
      </c>
      <c r="G395" s="104">
        <f t="shared" si="60"/>
        <v>0.05</v>
      </c>
      <c r="H395" s="14">
        <f ca="1">IF(C395=0,0,YEAR(TODAY())-'14.1.ТС УЧ'!F394)</f>
        <v>42</v>
      </c>
      <c r="I395" s="104">
        <f>IF(C395=0,0,'14.1.ТС УЧ'!I394/1000)</f>
        <v>5.7000000000000002E-2</v>
      </c>
      <c r="J395" s="104">
        <f t="shared" si="61"/>
        <v>1</v>
      </c>
      <c r="K395" s="14">
        <f>IF(C395=0,0,'14.1.ТС УЧ'!H394/1000)</f>
        <v>6.9000000000000006E-2</v>
      </c>
      <c r="L395" s="14">
        <f t="shared" ca="1" si="62"/>
        <v>4.0830849562838258</v>
      </c>
      <c r="M395" s="13">
        <f t="shared" ca="1" si="63"/>
        <v>4.1735009392570541</v>
      </c>
      <c r="N395" s="13">
        <f t="shared" ca="1" si="64"/>
        <v>0.23788955353765209</v>
      </c>
      <c r="O395" s="12">
        <f t="shared" si="65"/>
        <v>5.1461143813219747</v>
      </c>
      <c r="P395" s="12">
        <f t="shared" si="66"/>
        <v>0.1943213706305362</v>
      </c>
      <c r="Q395" s="11">
        <f t="shared" ca="1" si="68"/>
        <v>56.712336973265977</v>
      </c>
      <c r="R395" s="10">
        <f t="shared" ca="1" si="67"/>
        <v>0.78828975010020597</v>
      </c>
      <c r="U395" s="9">
        <f t="shared" ca="1" si="69"/>
        <v>34.460703770434009</v>
      </c>
    </row>
    <row r="396" spans="2:21" ht="41.4" x14ac:dyDescent="0.3">
      <c r="B396" s="104">
        <v>390</v>
      </c>
      <c r="C396" s="104" t="str">
        <f>'14.1.ТС УЧ'!C395</f>
        <v>Котёл наружного применения КСВО-1000/2 сдвоенный (2*500 кВт) п. Сатис</v>
      </c>
      <c r="D396" s="104" t="str">
        <f>'14.1.ТС УЧ'!D395</f>
        <v>УТ2</v>
      </c>
      <c r="E396" s="104" t="str">
        <f>'14.1.ТС УЧ'!E395</f>
        <v xml:space="preserve">ул. Московская, 46 </v>
      </c>
      <c r="F396" s="104">
        <f>IF('14.1.ТС УЧ'!G395="Подземная канальная или подвальная",2,IF('14.1.ТС УЧ'!G395="Подземная бесканальная",2,IF('14.1.ТС УЧ'!G395="Надземная",1,0)))</f>
        <v>1</v>
      </c>
      <c r="G396" s="104">
        <f t="shared" si="60"/>
        <v>0.05</v>
      </c>
      <c r="H396" s="14">
        <f ca="1">IF(C396=0,0,YEAR(TODAY())-'14.1.ТС УЧ'!F395)</f>
        <v>47</v>
      </c>
      <c r="I396" s="104">
        <f>IF(C396=0,0,'14.1.ТС УЧ'!I395/1000)</f>
        <v>1.6E-2</v>
      </c>
      <c r="J396" s="104">
        <f t="shared" si="61"/>
        <v>1</v>
      </c>
      <c r="K396" s="14">
        <f>IF(C396=0,0,'14.1.ТС УЧ'!H395/1000)</f>
        <v>5.0999999999999997E-2</v>
      </c>
      <c r="L396" s="14">
        <f t="shared" ca="1" si="62"/>
        <v>5.2427848623637878</v>
      </c>
      <c r="M396" s="13">
        <f t="shared" ca="1" si="63"/>
        <v>35.525207395728479</v>
      </c>
      <c r="N396" s="13">
        <f t="shared" ca="1" si="64"/>
        <v>0.56840331833165569</v>
      </c>
      <c r="O396" s="12">
        <f t="shared" si="65"/>
        <v>4.4658198822924025</v>
      </c>
      <c r="P396" s="12">
        <f t="shared" si="66"/>
        <v>0.2239230480309202</v>
      </c>
      <c r="Q396" s="11">
        <f t="shared" ca="1" si="68"/>
        <v>56.712336973265977</v>
      </c>
      <c r="R396" s="10">
        <f t="shared" ca="1" si="67"/>
        <v>0.56642912405742607</v>
      </c>
      <c r="U396" s="9">
        <f t="shared" ca="1" si="69"/>
        <v>36.999090610600497</v>
      </c>
    </row>
    <row r="397" spans="2:21" ht="41.4" x14ac:dyDescent="0.3">
      <c r="B397" s="104">
        <v>391</v>
      </c>
      <c r="C397" s="104" t="str">
        <f>'14.1.ТС УЧ'!C396</f>
        <v>Котёл наружного применения КСВО-1000/2 сдвоенный (2*500 кВт) п. Сатис</v>
      </c>
      <c r="D397" s="104" t="str">
        <f>'14.1.ТС УЧ'!D396</f>
        <v>УТ4</v>
      </c>
      <c r="E397" s="104" t="str">
        <f>'14.1.ТС УЧ'!E396</f>
        <v xml:space="preserve">ул. Московская, 35 </v>
      </c>
      <c r="F397" s="104">
        <f>IF('14.1.ТС УЧ'!G396="Подземная канальная или подвальная",2,IF('14.1.ТС УЧ'!G396="Подземная бесканальная",2,IF('14.1.ТС УЧ'!G396="Надземная",1,0)))</f>
        <v>1</v>
      </c>
      <c r="G397" s="104">
        <f t="shared" si="60"/>
        <v>0.05</v>
      </c>
      <c r="H397" s="14">
        <f ca="1">IF(C397=0,0,YEAR(TODAY())-'14.1.ТС УЧ'!F396)</f>
        <v>45</v>
      </c>
      <c r="I397" s="104">
        <f>IF(C397=0,0,'14.1.ТС УЧ'!I396/1000)</f>
        <v>7.3999999999999996E-2</v>
      </c>
      <c r="J397" s="104">
        <f t="shared" si="61"/>
        <v>1</v>
      </c>
      <c r="K397" s="14">
        <f>IF(C397=0,0,'14.1.ТС УЧ'!H396/1000)</f>
        <v>5.0999999999999997E-2</v>
      </c>
      <c r="L397" s="14">
        <f t="shared" ca="1" si="62"/>
        <v>4.7438679181792631</v>
      </c>
      <c r="M397" s="13">
        <f t="shared" ca="1" si="63"/>
        <v>13.947982005444068</v>
      </c>
      <c r="N397" s="13">
        <f t="shared" ca="1" si="64"/>
        <v>1.032150668402861</v>
      </c>
      <c r="O397" s="12">
        <f t="shared" si="65"/>
        <v>4.4658198822924025</v>
      </c>
      <c r="P397" s="12">
        <f t="shared" si="66"/>
        <v>0.2239230480309202</v>
      </c>
      <c r="Q397" s="11">
        <f t="shared" ca="1" si="68"/>
        <v>56.712336973265977</v>
      </c>
      <c r="R397" s="10">
        <f t="shared" ca="1" si="67"/>
        <v>0.3562399820333314</v>
      </c>
      <c r="U397" s="9">
        <f t="shared" ca="1" si="69"/>
        <v>41.608489587075383</v>
      </c>
    </row>
    <row r="398" spans="2:21" ht="41.4" x14ac:dyDescent="0.3">
      <c r="B398" s="104">
        <v>392</v>
      </c>
      <c r="C398" s="104" t="str">
        <f>'14.1.ТС УЧ'!C397</f>
        <v>Котёл наружного применения КСВО-1000/2 сдвоенный (2*500 кВт) п. Сатис</v>
      </c>
      <c r="D398" s="104" t="str">
        <f>'14.1.ТС УЧ'!D397</f>
        <v>УТ4</v>
      </c>
      <c r="E398" s="104" t="str">
        <f>'14.1.ТС УЧ'!E397</f>
        <v xml:space="preserve">УТ5 </v>
      </c>
      <c r="F398" s="104">
        <f>IF('14.1.ТС УЧ'!G397="Подземная канальная или подвальная",2,IF('14.1.ТС УЧ'!G397="Подземная бесканальная",2,IF('14.1.ТС УЧ'!G397="Надземная",1,0)))</f>
        <v>1</v>
      </c>
      <c r="G398" s="104">
        <f t="shared" si="60"/>
        <v>0.05</v>
      </c>
      <c r="H398" s="14">
        <f ca="1">IF(C398=0,0,YEAR(TODAY())-'14.1.ТС УЧ'!F397)</f>
        <v>44</v>
      </c>
      <c r="I398" s="104">
        <f>IF(C398=0,0,'14.1.ТС УЧ'!I397/1000)</f>
        <v>6.0000000000000001E-3</v>
      </c>
      <c r="J398" s="104">
        <f t="shared" si="61"/>
        <v>1</v>
      </c>
      <c r="K398" s="14">
        <f>IF(C398=0,0,'14.1.ТС УЧ'!H397/1000)</f>
        <v>5.0999999999999997E-2</v>
      </c>
      <c r="L398" s="14">
        <f t="shared" ca="1" si="62"/>
        <v>4.512506749717061</v>
      </c>
      <c r="M398" s="13">
        <f t="shared" ca="1" si="63"/>
        <v>9.1012673845597813</v>
      </c>
      <c r="N398" s="13">
        <f t="shared" ca="1" si="64"/>
        <v>5.4607604307358691E-2</v>
      </c>
      <c r="O398" s="12">
        <f t="shared" si="65"/>
        <v>4.4658198822924025</v>
      </c>
      <c r="P398" s="12">
        <f t="shared" si="66"/>
        <v>0.2239230480309202</v>
      </c>
      <c r="Q398" s="11">
        <f t="shared" ca="1" si="68"/>
        <v>56.712336973265977</v>
      </c>
      <c r="R398" s="10">
        <f t="shared" ca="1" si="67"/>
        <v>0.94685661752545336</v>
      </c>
      <c r="U398" s="9">
        <f t="shared" ca="1" si="69"/>
        <v>41.852357312115544</v>
      </c>
    </row>
    <row r="399" spans="2:21" ht="41.4" x14ac:dyDescent="0.3">
      <c r="B399" s="104">
        <v>393</v>
      </c>
      <c r="C399" s="104" t="str">
        <f>'14.1.ТС УЧ'!C398</f>
        <v>Котёл наружного применения КСВО-1000/2 сдвоенный (2*500 кВт) п. Сатис</v>
      </c>
      <c r="D399" s="104" t="str">
        <f>'14.1.ТС УЧ'!D398</f>
        <v>УТ5</v>
      </c>
      <c r="E399" s="104" t="str">
        <f>'14.1.ТС УЧ'!E398</f>
        <v xml:space="preserve">ул. Московская, 37 </v>
      </c>
      <c r="F399" s="104">
        <f>IF('14.1.ТС УЧ'!G398="Подземная канальная или подвальная",2,IF('14.1.ТС УЧ'!G398="Подземная бесканальная",2,IF('14.1.ТС УЧ'!G398="Надземная",1,0)))</f>
        <v>1</v>
      </c>
      <c r="G399" s="104">
        <f t="shared" si="60"/>
        <v>0.05</v>
      </c>
      <c r="H399" s="14">
        <f ca="1">IF(C399=0,0,YEAR(TODAY())-'14.1.ТС УЧ'!F398)</f>
        <v>33</v>
      </c>
      <c r="I399" s="104">
        <f>IF(C399=0,0,'14.1.ТС УЧ'!I398/1000)</f>
        <v>2.5000000000000001E-2</v>
      </c>
      <c r="J399" s="104">
        <f t="shared" si="61"/>
        <v>1</v>
      </c>
      <c r="K399" s="14">
        <f>IF(C399=0,0,'14.1.ТС УЧ'!H398/1000)</f>
        <v>5.0999999999999997E-2</v>
      </c>
      <c r="L399" s="14">
        <f t="shared" ca="1" si="62"/>
        <v>2.6034899135899243</v>
      </c>
      <c r="M399" s="13">
        <f t="shared" ca="1" si="63"/>
        <v>0.33915785271574284</v>
      </c>
      <c r="N399" s="13">
        <f t="shared" ca="1" si="64"/>
        <v>8.4789463178935719E-3</v>
      </c>
      <c r="O399" s="12">
        <f t="shared" si="65"/>
        <v>4.4658198822924025</v>
      </c>
      <c r="P399" s="12">
        <f t="shared" si="66"/>
        <v>0.2239230480309202</v>
      </c>
      <c r="Q399" s="11">
        <f t="shared" ca="1" si="68"/>
        <v>56.712336973265977</v>
      </c>
      <c r="R399" s="10">
        <f t="shared" ca="1" si="67"/>
        <v>0.99155689856694362</v>
      </c>
      <c r="U399" s="9">
        <f t="shared" ca="1" si="69"/>
        <v>41.890222759162882</v>
      </c>
    </row>
    <row r="400" spans="2:21" ht="41.4" x14ac:dyDescent="0.3">
      <c r="B400" s="104">
        <v>394</v>
      </c>
      <c r="C400" s="104" t="str">
        <f>'14.1.ТС УЧ'!C399</f>
        <v>Котёл наружного применения КСВО-1000/2 сдвоенный (2*500 кВт) п. Сатис</v>
      </c>
      <c r="D400" s="104" t="str">
        <f>'14.1.ТС УЧ'!D399</f>
        <v>УТ5</v>
      </c>
      <c r="E400" s="104" t="str">
        <f>'14.1.ТС УЧ'!E399</f>
        <v xml:space="preserve">УТ6 </v>
      </c>
      <c r="F400" s="104">
        <f>IF('14.1.ТС УЧ'!G399="Подземная канальная или подвальная",2,IF('14.1.ТС УЧ'!G399="Подземная бесканальная",2,IF('14.1.ТС УЧ'!G399="Надземная",1,0)))</f>
        <v>1</v>
      </c>
      <c r="G400" s="104">
        <f t="shared" ref="G400:G463" si="70">IF(C400=0,0,0.05)</f>
        <v>0.05</v>
      </c>
      <c r="H400" s="14">
        <f ca="1">IF(C400=0,0,YEAR(TODAY())-'14.1.ТС УЧ'!F399)</f>
        <v>43</v>
      </c>
      <c r="I400" s="104">
        <f>IF(C400=0,0,'14.1.ТС УЧ'!I399/1000)</f>
        <v>0.05</v>
      </c>
      <c r="J400" s="104">
        <f t="shared" ref="J400:J463" si="71">IF(C400=0,0,(IF(K400&lt;0.3,1,IF(K400&lt;0.6,1.5,IF(K400=0.6,2,IF(K400&lt;1.4,3,0))))))</f>
        <v>1</v>
      </c>
      <c r="K400" s="14">
        <f>IF(C400=0,0,'14.1.ТС УЧ'!H399/1000)</f>
        <v>5.0999999999999997E-2</v>
      </c>
      <c r="L400" s="14">
        <f t="shared" ref="L400:L463" ca="1" si="72">IF(C400=0,0,IF(H400&gt;17,0.5*EXP(H400/20),IF(H400&gt;3,1,0.8)))</f>
        <v>4.2924291985889464</v>
      </c>
      <c r="M400" s="13">
        <f t="shared" ref="M400:M463" ca="1" si="73">IF(C400=0,0,G400*(0.1*H400)^(L400-1))</f>
        <v>6.0900385800320809</v>
      </c>
      <c r="N400" s="13">
        <f t="shared" ref="N400:N463" ca="1" si="74">IF(C400=0,0,M400*I400)</f>
        <v>0.30450192900160405</v>
      </c>
      <c r="O400" s="12">
        <f t="shared" ref="O400:O463" si="75">IF(C400=0,0,2.91*(1+((20.89+((-1.88)*J400))*K400^(1.2))))</f>
        <v>4.4658198822924025</v>
      </c>
      <c r="P400" s="12">
        <f t="shared" ref="P400:P463" si="76">IF(C400=0,0,1/O400)</f>
        <v>0.2239230480309202</v>
      </c>
      <c r="Q400" s="11">
        <f t="shared" ca="1" si="68"/>
        <v>56.712336973265977</v>
      </c>
      <c r="R400" s="10">
        <f t="shared" ref="R400:R463" ca="1" si="77">IF(C400=0,0,EXP(-N400))</f>
        <v>0.73749060561267066</v>
      </c>
      <c r="U400" s="9">
        <f t="shared" ca="1" si="69"/>
        <v>43.250073527894635</v>
      </c>
    </row>
    <row r="401" spans="2:21" ht="55.2" x14ac:dyDescent="0.3">
      <c r="B401" s="104">
        <v>395</v>
      </c>
      <c r="C401" s="104" t="str">
        <f>'14.1.ТС УЧ'!C400</f>
        <v>Котёл наружного применения КСВО-1000/2 сдвоенный (2*500 кВт) п. Сатис</v>
      </c>
      <c r="D401" s="104" t="str">
        <f>'14.1.ТС УЧ'!D400</f>
        <v>Котёл наружного применения КСВО-1000/2 сдвоенный (2*500 кВт) п.Сатис</v>
      </c>
      <c r="E401" s="104" t="str">
        <f>'14.1.ТС УЧ'!E400</f>
        <v xml:space="preserve">ТК1 </v>
      </c>
      <c r="F401" s="104">
        <f>IF('14.1.ТС УЧ'!G400="Подземная канальная или подвальная",2,IF('14.1.ТС УЧ'!G400="Подземная бесканальная",2,IF('14.1.ТС УЧ'!G400="Надземная",1,0)))</f>
        <v>2</v>
      </c>
      <c r="G401" s="104">
        <f t="shared" si="70"/>
        <v>0.05</v>
      </c>
      <c r="H401" s="14">
        <f ca="1">IF(C401=0,0,YEAR(TODAY())-'14.1.ТС УЧ'!F400)</f>
        <v>44</v>
      </c>
      <c r="I401" s="104">
        <f>IF(C401=0,0,'14.1.ТС УЧ'!I400/1000)</f>
        <v>6.2E-2</v>
      </c>
      <c r="J401" s="104">
        <f t="shared" si="71"/>
        <v>1</v>
      </c>
      <c r="K401" s="14">
        <f>IF(C401=0,0,'14.1.ТС УЧ'!H400/1000)</f>
        <v>5.0999999999999997E-2</v>
      </c>
      <c r="L401" s="14">
        <f t="shared" ca="1" si="72"/>
        <v>4.512506749717061</v>
      </c>
      <c r="M401" s="13">
        <f t="shared" ca="1" si="73"/>
        <v>9.1012673845597813</v>
      </c>
      <c r="N401" s="13">
        <f t="shared" ca="1" si="74"/>
        <v>0.56427857784270641</v>
      </c>
      <c r="O401" s="12">
        <f t="shared" si="75"/>
        <v>4.4658198822924025</v>
      </c>
      <c r="P401" s="12">
        <f t="shared" si="76"/>
        <v>0.2239230480309202</v>
      </c>
      <c r="Q401" s="11">
        <f t="shared" ca="1" si="68"/>
        <v>56.712336973265977</v>
      </c>
      <c r="R401" s="10">
        <f t="shared" ca="1" si="77"/>
        <v>0.56877032229780589</v>
      </c>
      <c r="U401" s="9">
        <f t="shared" ca="1" si="69"/>
        <v>45.770040019976271</v>
      </c>
    </row>
    <row r="402" spans="2:21" ht="41.4" x14ac:dyDescent="0.3">
      <c r="B402" s="104">
        <v>396</v>
      </c>
      <c r="C402" s="104" t="str">
        <f>'14.1.ТС УЧ'!C401</f>
        <v>Котёл наружного применения КСВО-1000/2 сдвоенный (2*500 кВт) п. Сатис</v>
      </c>
      <c r="D402" s="104" t="str">
        <f>'14.1.ТС УЧ'!D401</f>
        <v>ТК1</v>
      </c>
      <c r="E402" s="104" t="str">
        <f>'14.1.ТС УЧ'!E401</f>
        <v xml:space="preserve">ул. Московская, 44 </v>
      </c>
      <c r="F402" s="104">
        <f>IF('14.1.ТС УЧ'!G401="Подземная канальная или подвальная",2,IF('14.1.ТС УЧ'!G401="Подземная бесканальная",2,IF('14.1.ТС УЧ'!G401="Надземная",1,0)))</f>
        <v>2</v>
      </c>
      <c r="G402" s="104">
        <f t="shared" si="70"/>
        <v>0.05</v>
      </c>
      <c r="H402" s="14">
        <f ca="1">IF(C402=0,0,YEAR(TODAY())-'14.1.ТС УЧ'!F401)</f>
        <v>46</v>
      </c>
      <c r="I402" s="104">
        <f>IF(C402=0,0,'14.1.ТС УЧ'!I401/1000)</f>
        <v>6.2E-2</v>
      </c>
      <c r="J402" s="104">
        <f t="shared" si="71"/>
        <v>1</v>
      </c>
      <c r="K402" s="14">
        <f>IF(C402=0,0,'14.1.ТС УЧ'!H401/1000)</f>
        <v>5.0999999999999997E-2</v>
      </c>
      <c r="L402" s="14">
        <f t="shared" ca="1" si="72"/>
        <v>4.9870912274073591</v>
      </c>
      <c r="M402" s="13">
        <f t="shared" ca="1" si="73"/>
        <v>21.950577009860076</v>
      </c>
      <c r="N402" s="13">
        <f t="shared" ca="1" si="74"/>
        <v>1.3609357746113246</v>
      </c>
      <c r="O402" s="12">
        <f t="shared" si="75"/>
        <v>4.4658198822924025</v>
      </c>
      <c r="P402" s="12">
        <f t="shared" si="76"/>
        <v>0.2239230480309202</v>
      </c>
      <c r="Q402" s="11">
        <f t="shared" ca="1" si="68"/>
        <v>56.712336973265977</v>
      </c>
      <c r="R402" s="10">
        <f t="shared" ca="1" si="77"/>
        <v>0.25642071265531574</v>
      </c>
      <c r="U402" s="9">
        <f t="shared" ca="1" si="69"/>
        <v>51.84773406075854</v>
      </c>
    </row>
    <row r="403" spans="2:21" ht="41.4" x14ac:dyDescent="0.3">
      <c r="B403" s="104">
        <v>397</v>
      </c>
      <c r="C403" s="104" t="str">
        <f>'14.1.ТС УЧ'!C402</f>
        <v>Котёл наружного применения КСВО-1000/2 сдвоенный (2*500 кВт) п. Сатис</v>
      </c>
      <c r="D403" s="104" t="str">
        <f>'14.1.ТС УЧ'!D402</f>
        <v>УТ7</v>
      </c>
      <c r="E403" s="104" t="str">
        <f>'14.1.ТС УЧ'!E402</f>
        <v xml:space="preserve">ул. Московская, 39 </v>
      </c>
      <c r="F403" s="104">
        <f>IF('14.1.ТС УЧ'!G402="Подземная канальная или подвальная",2,IF('14.1.ТС УЧ'!G402="Подземная бесканальная",2,IF('14.1.ТС УЧ'!G402="Надземная",1,0)))</f>
        <v>2</v>
      </c>
      <c r="G403" s="104">
        <f t="shared" si="70"/>
        <v>0.05</v>
      </c>
      <c r="H403" s="14">
        <f ca="1">IF(C403=0,0,YEAR(TODAY())-'14.1.ТС УЧ'!F402)</f>
        <v>34</v>
      </c>
      <c r="I403" s="104">
        <f>IF(C403=0,0,'14.1.ТС УЧ'!I402/1000)</f>
        <v>2.4E-2</v>
      </c>
      <c r="J403" s="104">
        <f t="shared" si="71"/>
        <v>1</v>
      </c>
      <c r="K403" s="14">
        <f>IF(C403=0,0,'14.1.ТС УЧ'!H402/1000)</f>
        <v>5.0999999999999997E-2</v>
      </c>
      <c r="L403" s="14">
        <f t="shared" ca="1" si="72"/>
        <v>2.7369736958636</v>
      </c>
      <c r="M403" s="13">
        <f t="shared" ca="1" si="73"/>
        <v>0.41892367348157439</v>
      </c>
      <c r="N403" s="13">
        <f t="shared" ca="1" si="74"/>
        <v>1.0054168163557786E-2</v>
      </c>
      <c r="O403" s="12">
        <f t="shared" si="75"/>
        <v>4.4658198822924025</v>
      </c>
      <c r="P403" s="12">
        <f t="shared" si="76"/>
        <v>0.2239230480309202</v>
      </c>
      <c r="Q403" s="11">
        <f t="shared" ca="1" si="68"/>
        <v>56.712336973265977</v>
      </c>
      <c r="R403" s="10">
        <f t="shared" ca="1" si="77"/>
        <v>0.98999620602031413</v>
      </c>
      <c r="U403" s="9">
        <f t="shared" ca="1" si="69"/>
        <v>51.892634164843265</v>
      </c>
    </row>
    <row r="404" spans="2:21" ht="41.4" x14ac:dyDescent="0.3">
      <c r="B404" s="104">
        <v>398</v>
      </c>
      <c r="C404" s="104" t="str">
        <f>'14.1.ТС УЧ'!C403</f>
        <v>Котёл наружного применения КСВО-1000/2 сдвоенный (2*500 кВт) п. Сатис</v>
      </c>
      <c r="D404" s="104" t="str">
        <f>'14.1.ТС УЧ'!D403</f>
        <v>ТК2</v>
      </c>
      <c r="E404" s="104" t="str">
        <f>'14.1.ТС УЧ'!E403</f>
        <v xml:space="preserve">ул. Московская, 41 </v>
      </c>
      <c r="F404" s="104">
        <f>IF('14.1.ТС УЧ'!G403="Подземная канальная или подвальная",2,IF('14.1.ТС УЧ'!G403="Подземная бесканальная",2,IF('14.1.ТС УЧ'!G403="Надземная",1,0)))</f>
        <v>2</v>
      </c>
      <c r="G404" s="104">
        <f t="shared" si="70"/>
        <v>0.05</v>
      </c>
      <c r="H404" s="14">
        <f ca="1">IF(C404=0,0,YEAR(TODAY())-'14.1.ТС УЧ'!F403)</f>
        <v>27</v>
      </c>
      <c r="I404" s="104">
        <f>IF(C404=0,0,'14.1.ТС УЧ'!I403/1000)</f>
        <v>5.1999999999999998E-2</v>
      </c>
      <c r="J404" s="104">
        <f t="shared" si="71"/>
        <v>1</v>
      </c>
      <c r="K404" s="14">
        <f>IF(C404=0,0,'14.1.ТС УЧ'!H403/1000)</f>
        <v>5.0999999999999997E-2</v>
      </c>
      <c r="L404" s="14">
        <f t="shared" ca="1" si="72"/>
        <v>1.9287127653484872</v>
      </c>
      <c r="M404" s="13">
        <f t="shared" ca="1" si="73"/>
        <v>0.12577173113141749</v>
      </c>
      <c r="N404" s="13">
        <f t="shared" ca="1" si="74"/>
        <v>6.5401300188337088E-3</v>
      </c>
      <c r="O404" s="12">
        <f t="shared" si="75"/>
        <v>4.4658198822924025</v>
      </c>
      <c r="P404" s="12">
        <f t="shared" si="76"/>
        <v>0.2239230480309202</v>
      </c>
      <c r="Q404" s="11">
        <f t="shared" ca="1" si="68"/>
        <v>56.712336973265977</v>
      </c>
      <c r="R404" s="10">
        <f t="shared" ca="1" si="77"/>
        <v>0.99348121008380519</v>
      </c>
      <c r="U404" s="9">
        <f t="shared" ca="1" si="69"/>
        <v>51.921841207514149</v>
      </c>
    </row>
    <row r="405" spans="2:21" ht="41.4" x14ac:dyDescent="0.3">
      <c r="B405" s="104">
        <v>399</v>
      </c>
      <c r="C405" s="104" t="str">
        <f>'14.1.ТС УЧ'!C404</f>
        <v>Котёл наружного применения КСВО-1000/2 сдвоенный (2*500 кВт) п. Сатис</v>
      </c>
      <c r="D405" s="104" t="str">
        <f>'14.1.ТС УЧ'!D404</f>
        <v>ТК2</v>
      </c>
      <c r="E405" s="104" t="str">
        <f>'14.1.ТС УЧ'!E404</f>
        <v xml:space="preserve">ул. Московская, 40 </v>
      </c>
      <c r="F405" s="104">
        <f>IF('14.1.ТС УЧ'!G404="Подземная канальная или подвальная",2,IF('14.1.ТС УЧ'!G404="Подземная бесканальная",2,IF('14.1.ТС УЧ'!G404="Надземная",1,0)))</f>
        <v>2</v>
      </c>
      <c r="G405" s="104">
        <f t="shared" si="70"/>
        <v>0.05</v>
      </c>
      <c r="H405" s="14">
        <f ca="1">IF(C405=0,0,YEAR(TODAY())-'14.1.ТС УЧ'!F404)</f>
        <v>42</v>
      </c>
      <c r="I405" s="104">
        <f>IF(C405=0,0,'14.1.ТС УЧ'!I404/1000)</f>
        <v>2.5000000000000001E-2</v>
      </c>
      <c r="J405" s="104">
        <f t="shared" si="71"/>
        <v>1</v>
      </c>
      <c r="K405" s="14">
        <f>IF(C405=0,0,'14.1.ТС УЧ'!H404/1000)</f>
        <v>5.0999999999999997E-2</v>
      </c>
      <c r="L405" s="14">
        <f t="shared" ca="1" si="72"/>
        <v>4.0830849562838258</v>
      </c>
      <c r="M405" s="13">
        <f t="shared" ca="1" si="73"/>
        <v>4.1735009392570541</v>
      </c>
      <c r="N405" s="13">
        <f t="shared" ca="1" si="74"/>
        <v>0.10433752348142636</v>
      </c>
      <c r="O405" s="12">
        <f t="shared" si="75"/>
        <v>4.4658198822924025</v>
      </c>
      <c r="P405" s="12">
        <f t="shared" si="76"/>
        <v>0.2239230480309202</v>
      </c>
      <c r="Q405" s="11">
        <f t="shared" ca="1" si="68"/>
        <v>56.712336973265977</v>
      </c>
      <c r="R405" s="10">
        <f t="shared" ca="1" si="77"/>
        <v>0.90092116405023404</v>
      </c>
      <c r="U405" s="9">
        <f t="shared" ca="1" si="69"/>
        <v>52.387793794346656</v>
      </c>
    </row>
    <row r="406" spans="2:21" ht="41.4" x14ac:dyDescent="0.3">
      <c r="B406" s="104">
        <v>400</v>
      </c>
      <c r="C406" s="104" t="str">
        <f>'14.1.ТС УЧ'!C405</f>
        <v>Котёл наружного применения КСВО-1000/2 сдвоенный (2*500 кВт) п. Сатис</v>
      </c>
      <c r="D406" s="104" t="str">
        <f>'14.1.ТС УЧ'!D405</f>
        <v>ТК1</v>
      </c>
      <c r="E406" s="104" t="str">
        <f>'14.1.ТС УЧ'!E405</f>
        <v xml:space="preserve">ул. Московская, 48 </v>
      </c>
      <c r="F406" s="104">
        <f>IF('14.1.ТС УЧ'!G405="Подземная канальная или подвальная",2,IF('14.1.ТС УЧ'!G405="Подземная бесканальная",2,IF('14.1.ТС УЧ'!G405="Надземная",1,0)))</f>
        <v>2</v>
      </c>
      <c r="G406" s="104">
        <f t="shared" si="70"/>
        <v>0.05</v>
      </c>
      <c r="H406" s="14">
        <f ca="1">IF(C406=0,0,YEAR(TODAY())-'14.1.ТС УЧ'!F405)</f>
        <v>47</v>
      </c>
      <c r="I406" s="104">
        <f>IF(C406=0,0,'14.1.ТС УЧ'!I405/1000)</f>
        <v>2.9000000000000001E-2</v>
      </c>
      <c r="J406" s="104">
        <f t="shared" si="71"/>
        <v>1</v>
      </c>
      <c r="K406" s="14">
        <f>IF(C406=0,0,'14.1.ТС УЧ'!H405/1000)</f>
        <v>3.2000000000000001E-2</v>
      </c>
      <c r="L406" s="14">
        <f t="shared" ca="1" si="72"/>
        <v>5.2427848623637878</v>
      </c>
      <c r="M406" s="13">
        <f t="shared" ca="1" si="73"/>
        <v>35.525207395728479</v>
      </c>
      <c r="N406" s="13">
        <f t="shared" ca="1" si="74"/>
        <v>1.030231014476126</v>
      </c>
      <c r="O406" s="12">
        <f t="shared" si="75"/>
        <v>3.7993138988372586</v>
      </c>
      <c r="P406" s="12">
        <f t="shared" si="76"/>
        <v>0.26320541724810886</v>
      </c>
      <c r="Q406" s="11">
        <f t="shared" ca="1" si="68"/>
        <v>56.712336973265977</v>
      </c>
      <c r="R406" s="10">
        <f t="shared" ca="1" si="77"/>
        <v>0.35692449631876272</v>
      </c>
      <c r="U406" s="9">
        <f t="shared" ca="1" si="69"/>
        <v>56.301964806659008</v>
      </c>
    </row>
    <row r="407" spans="2:21" ht="41.4" x14ac:dyDescent="0.3">
      <c r="B407" s="104">
        <v>401</v>
      </c>
      <c r="C407" s="104" t="str">
        <f>'14.1.ТС УЧ'!C406</f>
        <v>Котёл наружного применения КСВО-1000/2 сдвоенный (2*500 кВт) п. Сатис</v>
      </c>
      <c r="D407" s="104" t="str">
        <f>'14.1.ТС УЧ'!D406</f>
        <v>УТ5</v>
      </c>
      <c r="E407" s="104" t="str">
        <f>'14.1.ТС УЧ'!E406</f>
        <v xml:space="preserve">ул. Московская, 37А </v>
      </c>
      <c r="F407" s="104">
        <f>IF('14.1.ТС УЧ'!G406="Подземная канальная или подвальная",2,IF('14.1.ТС УЧ'!G406="Подземная бесканальная",2,IF('14.1.ТС УЧ'!G406="Надземная",1,0)))</f>
        <v>1</v>
      </c>
      <c r="G407" s="104">
        <f t="shared" si="70"/>
        <v>0.05</v>
      </c>
      <c r="H407" s="14">
        <f ca="1">IF(C407=0,0,YEAR(TODAY())-'14.1.ТС УЧ'!F406)</f>
        <v>36</v>
      </c>
      <c r="I407" s="104">
        <f>IF(C407=0,0,'14.1.ТС УЧ'!I406/1000)</f>
        <v>0.06</v>
      </c>
      <c r="J407" s="104">
        <f t="shared" si="71"/>
        <v>1</v>
      </c>
      <c r="K407" s="14">
        <f>IF(C407=0,0,'14.1.ТС УЧ'!H406/1000)</f>
        <v>2.1000000000000001E-2</v>
      </c>
      <c r="L407" s="14">
        <f t="shared" ca="1" si="72"/>
        <v>3.0248237322064733</v>
      </c>
      <c r="M407" s="13">
        <f t="shared" ca="1" si="73"/>
        <v>0.66893590951042936</v>
      </c>
      <c r="N407" s="13">
        <f t="shared" ca="1" si="74"/>
        <v>4.0136154570625762E-2</v>
      </c>
      <c r="O407" s="12">
        <f t="shared" si="75"/>
        <v>3.4464611293461251</v>
      </c>
      <c r="P407" s="12">
        <f t="shared" si="76"/>
        <v>0.2901526993834756</v>
      </c>
      <c r="Q407" s="11">
        <f t="shared" ca="1" si="68"/>
        <v>56.712336973265977</v>
      </c>
      <c r="R407" s="10">
        <f t="shared" ca="1" si="77"/>
        <v>0.96065863218395908</v>
      </c>
      <c r="U407" s="9">
        <f t="shared" ca="1" si="69"/>
        <v>56.440292503268097</v>
      </c>
    </row>
    <row r="408" spans="2:21" ht="41.4" x14ac:dyDescent="0.3">
      <c r="B408" s="104">
        <v>402</v>
      </c>
      <c r="C408" s="104" t="str">
        <f>'14.1.ТС УЧ'!C407</f>
        <v>Котёл наружного применения КСВО-1000/2 сдвоенный (2*500 кВт) п. Сатис</v>
      </c>
      <c r="D408" s="104" t="str">
        <f>'14.1.ТС УЧ'!D407</f>
        <v>УТ6</v>
      </c>
      <c r="E408" s="104" t="str">
        <f>'14.1.ТС УЧ'!E407</f>
        <v xml:space="preserve">ул. Московская, 36 </v>
      </c>
      <c r="F408" s="104">
        <f>IF('14.1.ТС УЧ'!G407="Подземная канальная или подвальная",2,IF('14.1.ТС УЧ'!G407="Подземная бесканальная",2,IF('14.1.ТС УЧ'!G407="Надземная",1,0)))</f>
        <v>1</v>
      </c>
      <c r="G408" s="104">
        <f t="shared" si="70"/>
        <v>0.05</v>
      </c>
      <c r="H408" s="14">
        <f ca="1">IF(C408=0,0,YEAR(TODAY())-'14.1.ТС УЧ'!F407)</f>
        <v>36</v>
      </c>
      <c r="I408" s="104">
        <f>IF(C408=0,0,'14.1.ТС УЧ'!I407/1000)</f>
        <v>4.8000000000000001E-2</v>
      </c>
      <c r="J408" s="104">
        <f t="shared" si="71"/>
        <v>1</v>
      </c>
      <c r="K408" s="14">
        <f>IF(C408=0,0,'14.1.ТС УЧ'!H407/1000)</f>
        <v>2.1000000000000001E-2</v>
      </c>
      <c r="L408" s="14">
        <f t="shared" ca="1" si="72"/>
        <v>3.0248237322064733</v>
      </c>
      <c r="M408" s="13">
        <f t="shared" ca="1" si="73"/>
        <v>0.66893590951042936</v>
      </c>
      <c r="N408" s="13">
        <f t="shared" ca="1" si="74"/>
        <v>3.2108923656500608E-2</v>
      </c>
      <c r="O408" s="12">
        <f t="shared" si="75"/>
        <v>3.4464611293461251</v>
      </c>
      <c r="P408" s="12">
        <f t="shared" si="76"/>
        <v>0.2901526993834756</v>
      </c>
      <c r="Q408" s="11">
        <f t="shared" ca="1" si="68"/>
        <v>56.712336973265977</v>
      </c>
      <c r="R408" s="10">
        <f t="shared" ca="1" si="77"/>
        <v>0.96840109454608081</v>
      </c>
      <c r="U408" s="9">
        <f t="shared" ca="1" si="69"/>
        <v>56.550954660555369</v>
      </c>
    </row>
    <row r="409" spans="2:21" ht="41.4" x14ac:dyDescent="0.3">
      <c r="B409" s="104">
        <v>403</v>
      </c>
      <c r="C409" s="104" t="str">
        <f>'14.1.ТС УЧ'!C408</f>
        <v>Котёл наружного применения КСВО-1000/2 сдвоенный (2*500 кВт) п. Сатис</v>
      </c>
      <c r="D409" s="104" t="str">
        <f>'14.1.ТС УЧ'!D408</f>
        <v>УТ6</v>
      </c>
      <c r="E409" s="104" t="str">
        <f>'14.1.ТС УЧ'!E408</f>
        <v xml:space="preserve">ул. Московская, 9 </v>
      </c>
      <c r="F409" s="104">
        <f>IF('14.1.ТС УЧ'!G408="Подземная канальная или подвальная",2,IF('14.1.ТС УЧ'!G408="Подземная бесканальная",2,IF('14.1.ТС УЧ'!G408="Надземная",1,0)))</f>
        <v>2</v>
      </c>
      <c r="G409" s="104">
        <f t="shared" si="70"/>
        <v>0.05</v>
      </c>
      <c r="H409" s="14">
        <f ca="1">IF(C409=0,0,YEAR(TODAY())-'14.1.ТС УЧ'!F408)</f>
        <v>36</v>
      </c>
      <c r="I409" s="104">
        <f>IF(C409=0,0,'14.1.ТС УЧ'!I408/1000)</f>
        <v>7.0000000000000007E-2</v>
      </c>
      <c r="J409" s="104">
        <f t="shared" si="71"/>
        <v>1</v>
      </c>
      <c r="K409" s="14">
        <f>IF(C409=0,0,'14.1.ТС УЧ'!H408/1000)</f>
        <v>2.1000000000000001E-2</v>
      </c>
      <c r="L409" s="14">
        <f t="shared" ca="1" si="72"/>
        <v>3.0248237322064733</v>
      </c>
      <c r="M409" s="13">
        <f t="shared" ca="1" si="73"/>
        <v>0.66893590951042936</v>
      </c>
      <c r="N409" s="13">
        <f t="shared" ca="1" si="74"/>
        <v>4.6825513665730061E-2</v>
      </c>
      <c r="O409" s="12">
        <f t="shared" si="75"/>
        <v>3.4464611293461251</v>
      </c>
      <c r="P409" s="12">
        <f t="shared" si="76"/>
        <v>0.2901526993834756</v>
      </c>
      <c r="Q409" s="11">
        <f t="shared" ca="1" si="68"/>
        <v>56.712336973265977</v>
      </c>
      <c r="R409" s="10">
        <f t="shared" ca="1" si="77"/>
        <v>0.9542538873276194</v>
      </c>
      <c r="U409" s="9">
        <f t="shared" ca="1" si="69"/>
        <v>56.712336973265977</v>
      </c>
    </row>
    <row r="410" spans="2:21" ht="27.6" x14ac:dyDescent="0.3">
      <c r="B410" s="104">
        <v>404</v>
      </c>
      <c r="C410" s="104" t="str">
        <f>'14.1.ТС УЧ'!C409</f>
        <v xml:space="preserve">Блочно-модульная котельная EMS-5600M (п. Сатис) </v>
      </c>
      <c r="D410" s="104" t="str">
        <f>'14.1.ТС УЧ'!D409</f>
        <v>УТ7</v>
      </c>
      <c r="E410" s="104" t="str">
        <f>'14.1.ТС УЧ'!E409</f>
        <v xml:space="preserve">УТ6 </v>
      </c>
      <c r="F410" s="104">
        <f>IF('14.1.ТС УЧ'!G409="Подземная канальная или подвальная",2,IF('14.1.ТС УЧ'!G409="Подземная бесканальная",2,IF('14.1.ТС УЧ'!G409="Надземная",1,0)))</f>
        <v>1</v>
      </c>
      <c r="G410" s="104">
        <f t="shared" si="70"/>
        <v>0.05</v>
      </c>
      <c r="H410" s="14">
        <f ca="1">IF(C410=0,0,YEAR(TODAY())-'14.1.ТС УЧ'!F409)</f>
        <v>42</v>
      </c>
      <c r="I410" s="104">
        <f>IF(C410=0,0,'14.1.ТС УЧ'!I409/1000)</f>
        <v>1.4999999999999999E-2</v>
      </c>
      <c r="J410" s="104">
        <f t="shared" si="71"/>
        <v>1.5</v>
      </c>
      <c r="K410" s="14">
        <f>IF(C410=0,0,'14.1.ТС УЧ'!H409/1000)</f>
        <v>0.35899999999999999</v>
      </c>
      <c r="L410" s="14">
        <f t="shared" ca="1" si="72"/>
        <v>4.0830849562838258</v>
      </c>
      <c r="M410" s="13">
        <f t="shared" ca="1" si="73"/>
        <v>4.1735009392570541</v>
      </c>
      <c r="N410" s="13">
        <f t="shared" ca="1" si="74"/>
        <v>6.260251408885581E-2</v>
      </c>
      <c r="O410" s="12">
        <f t="shared" si="75"/>
        <v>18.290288425650203</v>
      </c>
      <c r="P410" s="12">
        <f t="shared" si="76"/>
        <v>5.4673823437229416E-2</v>
      </c>
      <c r="Q410" s="11">
        <f t="shared" ca="1" si="68"/>
        <v>116580.64335284753</v>
      </c>
      <c r="R410" s="10">
        <f t="shared" ca="1" si="77"/>
        <v>0.93931676467532454</v>
      </c>
      <c r="U410" s="9">
        <f t="shared" ca="1" si="69"/>
        <v>2.1450180388560032</v>
      </c>
    </row>
    <row r="411" spans="2:21" ht="27.6" x14ac:dyDescent="0.3">
      <c r="B411" s="104">
        <v>405</v>
      </c>
      <c r="C411" s="104" t="str">
        <f>'14.1.ТС УЧ'!C410</f>
        <v xml:space="preserve">Блочно-модульная котельная EMS-5600M (п. Сатис) </v>
      </c>
      <c r="D411" s="104" t="str">
        <f>'14.1.ТС УЧ'!D410</f>
        <v>УТ6</v>
      </c>
      <c r="E411" s="104" t="str">
        <f>'14.1.ТС УЧ'!E410</f>
        <v xml:space="preserve">УТ5 </v>
      </c>
      <c r="F411" s="104">
        <f>IF('14.1.ТС УЧ'!G410="Подземная канальная или подвальная",2,IF('14.1.ТС УЧ'!G410="Подземная бесканальная",2,IF('14.1.ТС УЧ'!G410="Надземная",1,0)))</f>
        <v>1</v>
      </c>
      <c r="G411" s="104">
        <f t="shared" si="70"/>
        <v>0.05</v>
      </c>
      <c r="H411" s="14">
        <f ca="1">IF(C411=0,0,YEAR(TODAY())-'14.1.ТС УЧ'!F410)</f>
        <v>42</v>
      </c>
      <c r="I411" s="104">
        <f>IF(C411=0,0,'14.1.ТС УЧ'!I410/1000)</f>
        <v>6.8000000000000005E-2</v>
      </c>
      <c r="J411" s="104">
        <f t="shared" si="71"/>
        <v>1.5</v>
      </c>
      <c r="K411" s="14">
        <f>IF(C411=0,0,'14.1.ТС УЧ'!H410/1000)</f>
        <v>0.35899999999999999</v>
      </c>
      <c r="L411" s="14">
        <f t="shared" ca="1" si="72"/>
        <v>4.0830849562838258</v>
      </c>
      <c r="M411" s="13">
        <f t="shared" ca="1" si="73"/>
        <v>4.1735009392570541</v>
      </c>
      <c r="N411" s="13">
        <f t="shared" ca="1" si="74"/>
        <v>0.2837980638694797</v>
      </c>
      <c r="O411" s="12">
        <f t="shared" si="75"/>
        <v>18.290288425650203</v>
      </c>
      <c r="P411" s="12">
        <f t="shared" si="76"/>
        <v>5.4673823437229416E-2</v>
      </c>
      <c r="Q411" s="11">
        <f t="shared" ca="1" si="68"/>
        <v>116580.64335284753</v>
      </c>
      <c r="R411" s="10">
        <f t="shared" ca="1" si="77"/>
        <v>0.75291867083888087</v>
      </c>
      <c r="U411" s="9">
        <f t="shared" ca="1" si="69"/>
        <v>7.3357664816698849</v>
      </c>
    </row>
    <row r="412" spans="2:21" ht="27.6" x14ac:dyDescent="0.3">
      <c r="B412" s="104">
        <v>406</v>
      </c>
      <c r="C412" s="104" t="str">
        <f>'14.1.ТС УЧ'!C411</f>
        <v xml:space="preserve">Блочно-модульная котельная EMS-5600M (п. Сатис) </v>
      </c>
      <c r="D412" s="104" t="str">
        <f>'14.1.ТС УЧ'!D411</f>
        <v>УТ5</v>
      </c>
      <c r="E412" s="104" t="str">
        <f>'14.1.ТС УЧ'!E411</f>
        <v xml:space="preserve">УТ4 </v>
      </c>
      <c r="F412" s="104">
        <f>IF('14.1.ТС УЧ'!G411="Подземная канальная или подвальная",2,IF('14.1.ТС УЧ'!G411="Подземная бесканальная",2,IF('14.1.ТС УЧ'!G411="Надземная",1,0)))</f>
        <v>1</v>
      </c>
      <c r="G412" s="104">
        <f t="shared" si="70"/>
        <v>0.05</v>
      </c>
      <c r="H412" s="14">
        <f ca="1">IF(C412=0,0,YEAR(TODAY())-'14.1.ТС УЧ'!F411)</f>
        <v>42</v>
      </c>
      <c r="I412" s="104">
        <f>IF(C412=0,0,'14.1.ТС УЧ'!I411/1000)</f>
        <v>4.0500000000000001E-2</v>
      </c>
      <c r="J412" s="104">
        <f t="shared" si="71"/>
        <v>1.5</v>
      </c>
      <c r="K412" s="14">
        <f>IF(C412=0,0,'14.1.ТС УЧ'!H411/1000)</f>
        <v>0.35899999999999999</v>
      </c>
      <c r="L412" s="14">
        <f t="shared" ca="1" si="72"/>
        <v>4.0830849562838258</v>
      </c>
      <c r="M412" s="13">
        <f t="shared" ca="1" si="73"/>
        <v>4.1735009392570541</v>
      </c>
      <c r="N412" s="13">
        <f t="shared" ca="1" si="74"/>
        <v>0.1690267880399107</v>
      </c>
      <c r="O412" s="12">
        <f t="shared" si="75"/>
        <v>18.290288425650203</v>
      </c>
      <c r="P412" s="12">
        <f t="shared" si="76"/>
        <v>5.4673823437229416E-2</v>
      </c>
      <c r="Q412" s="11">
        <f t="shared" ca="1" si="68"/>
        <v>116580.64335284753</v>
      </c>
      <c r="R412" s="10">
        <f t="shared" ca="1" si="77"/>
        <v>0.84448628095083222</v>
      </c>
      <c r="U412" s="9">
        <f t="shared" ca="1" si="69"/>
        <v>10.427315186581094</v>
      </c>
    </row>
    <row r="413" spans="2:21" ht="27.6" x14ac:dyDescent="0.3">
      <c r="B413" s="104">
        <v>407</v>
      </c>
      <c r="C413" s="104" t="str">
        <f>'14.1.ТС УЧ'!C412</f>
        <v xml:space="preserve">Блочно-модульная котельная EMS-5600M (п. Сатис) </v>
      </c>
      <c r="D413" s="104" t="str">
        <f>'14.1.ТС УЧ'!D412</f>
        <v>УТ7</v>
      </c>
      <c r="E413" s="104" t="str">
        <f>'14.1.ТС УЧ'!E412</f>
        <v xml:space="preserve">УТ8 </v>
      </c>
      <c r="F413" s="104">
        <f>IF('14.1.ТС УЧ'!G412="Подземная канальная или подвальная",2,IF('14.1.ТС УЧ'!G412="Подземная бесканальная",2,IF('14.1.ТС УЧ'!G412="Надземная",1,0)))</f>
        <v>1</v>
      </c>
      <c r="G413" s="104">
        <f t="shared" si="70"/>
        <v>0.05</v>
      </c>
      <c r="H413" s="14">
        <f ca="1">IF(C413=0,0,YEAR(TODAY())-'14.1.ТС УЧ'!F412)</f>
        <v>42</v>
      </c>
      <c r="I413" s="104">
        <f>IF(C413=0,0,'14.1.ТС УЧ'!I412/1000)</f>
        <v>5.1999999999999998E-2</v>
      </c>
      <c r="J413" s="104">
        <f t="shared" si="71"/>
        <v>1.5</v>
      </c>
      <c r="K413" s="14">
        <f>IF(C413=0,0,'14.1.ТС УЧ'!H412/1000)</f>
        <v>0.35899999999999999</v>
      </c>
      <c r="L413" s="14">
        <f t="shared" ca="1" si="72"/>
        <v>4.0830849562838258</v>
      </c>
      <c r="M413" s="13">
        <f t="shared" ca="1" si="73"/>
        <v>4.1735009392570541</v>
      </c>
      <c r="N413" s="13">
        <f t="shared" ca="1" si="74"/>
        <v>0.2170220488413668</v>
      </c>
      <c r="O413" s="12">
        <f t="shared" si="75"/>
        <v>18.290288425650203</v>
      </c>
      <c r="P413" s="12">
        <f t="shared" si="76"/>
        <v>5.4673823437229416E-2</v>
      </c>
      <c r="Q413" s="11">
        <f t="shared" ca="1" si="68"/>
        <v>116580.64335284753</v>
      </c>
      <c r="R413" s="10">
        <f t="shared" ca="1" si="77"/>
        <v>0.80491222172745436</v>
      </c>
      <c r="U413" s="9">
        <f t="shared" ca="1" si="69"/>
        <v>14.396711054615238</v>
      </c>
    </row>
    <row r="414" spans="2:21" ht="41.4" x14ac:dyDescent="0.3">
      <c r="B414" s="104">
        <v>408</v>
      </c>
      <c r="C414" s="104" t="str">
        <f>'14.1.ТС УЧ'!C413</f>
        <v xml:space="preserve">Блочно-модульная котельная EMS-5600M (п. Сатис) </v>
      </c>
      <c r="D414" s="104" t="str">
        <f>'14.1.ТС УЧ'!D413</f>
        <v>Блочно-модульная котельная EMS-5600M (п.Сатис)</v>
      </c>
      <c r="E414" s="104" t="str">
        <f>'14.1.ТС УЧ'!E413</f>
        <v xml:space="preserve">УТ7 </v>
      </c>
      <c r="F414" s="104">
        <f>IF('14.1.ТС УЧ'!G413="Подземная канальная или подвальная",2,IF('14.1.ТС УЧ'!G413="Подземная бесканальная",2,IF('14.1.ТС УЧ'!G413="Надземная",1,0)))</f>
        <v>2</v>
      </c>
      <c r="G414" s="104">
        <f t="shared" si="70"/>
        <v>0.05</v>
      </c>
      <c r="H414" s="14">
        <f ca="1">IF(C414=0,0,YEAR(TODAY())-'14.1.ТС УЧ'!F413)</f>
        <v>5</v>
      </c>
      <c r="I414" s="104">
        <f>IF(C414=0,0,'14.1.ТС УЧ'!I413/1000)</f>
        <v>3.5999999999999997E-2</v>
      </c>
      <c r="J414" s="104">
        <f t="shared" si="71"/>
        <v>1.5</v>
      </c>
      <c r="K414" s="14">
        <f>IF(C414=0,0,'14.1.ТС УЧ'!H413/1000)</f>
        <v>0.35899999999999999</v>
      </c>
      <c r="L414" s="14">
        <f t="shared" ca="1" si="72"/>
        <v>1</v>
      </c>
      <c r="M414" s="13">
        <f t="shared" ca="1" si="73"/>
        <v>0.05</v>
      </c>
      <c r="N414" s="13">
        <f t="shared" ca="1" si="74"/>
        <v>1.8E-3</v>
      </c>
      <c r="O414" s="12">
        <f t="shared" si="75"/>
        <v>18.290288425650203</v>
      </c>
      <c r="P414" s="12">
        <f t="shared" si="76"/>
        <v>5.4673823437229416E-2</v>
      </c>
      <c r="Q414" s="11">
        <f t="shared" ca="1" si="68"/>
        <v>116580.64335284753</v>
      </c>
      <c r="R414" s="10">
        <f t="shared" ca="1" si="77"/>
        <v>0.99820161902843729</v>
      </c>
      <c r="U414" s="9">
        <f t="shared" ca="1" si="69"/>
        <v>14.429633573781409</v>
      </c>
    </row>
    <row r="415" spans="2:21" ht="27.6" x14ac:dyDescent="0.3">
      <c r="B415" s="104">
        <v>409</v>
      </c>
      <c r="C415" s="104" t="str">
        <f>'14.1.ТС УЧ'!C414</f>
        <v xml:space="preserve">Блочно-модульная котельная EMS-5600M (п. Сатис) </v>
      </c>
      <c r="D415" s="104" t="str">
        <f>'14.1.ТС УЧ'!D414</f>
        <v>УТ8</v>
      </c>
      <c r="E415" s="104" t="str">
        <f>'14.1.ТС УЧ'!E414</f>
        <v xml:space="preserve">ТК3 </v>
      </c>
      <c r="F415" s="104">
        <f>IF('14.1.ТС УЧ'!G414="Подземная канальная или подвальная",2,IF('14.1.ТС УЧ'!G414="Подземная бесканальная",2,IF('14.1.ТС УЧ'!G414="Надземная",1,0)))</f>
        <v>2</v>
      </c>
      <c r="G415" s="104">
        <f t="shared" si="70"/>
        <v>0.05</v>
      </c>
      <c r="H415" s="14">
        <f ca="1">IF(C415=0,0,YEAR(TODAY())-'14.1.ТС УЧ'!F414)</f>
        <v>41</v>
      </c>
      <c r="I415" s="104">
        <f>IF(C415=0,0,'14.1.ТС УЧ'!I414/1000)</f>
        <v>0.18559999999999999</v>
      </c>
      <c r="J415" s="104">
        <f t="shared" si="71"/>
        <v>1</v>
      </c>
      <c r="K415" s="14">
        <f>IF(C415=0,0,'14.1.ТС УЧ'!H414/1000)</f>
        <v>0.20699999999999999</v>
      </c>
      <c r="L415" s="14">
        <f t="shared" ca="1" si="72"/>
        <v>3.8839505531533853</v>
      </c>
      <c r="M415" s="13">
        <f t="shared" ca="1" si="73"/>
        <v>2.9255555368259798</v>
      </c>
      <c r="N415" s="13">
        <f t="shared" ca="1" si="74"/>
        <v>0.54298310763490176</v>
      </c>
      <c r="O415" s="12">
        <f t="shared" si="75"/>
        <v>11.266790607995985</v>
      </c>
      <c r="P415" s="12">
        <f t="shared" si="76"/>
        <v>8.8756420066092731E-2</v>
      </c>
      <c r="Q415" s="11">
        <f t="shared" ca="1" si="68"/>
        <v>116580.64335284753</v>
      </c>
      <c r="R415" s="10">
        <f t="shared" ca="1" si="77"/>
        <v>0.5810124419550019</v>
      </c>
      <c r="U415" s="9">
        <f t="shared" ca="1" si="69"/>
        <v>20.547310551182793</v>
      </c>
    </row>
    <row r="416" spans="2:21" ht="27.6" x14ac:dyDescent="0.3">
      <c r="B416" s="104">
        <v>410</v>
      </c>
      <c r="C416" s="104" t="str">
        <f>'14.1.ТС УЧ'!C415</f>
        <v xml:space="preserve">Блочно-модульная котельная EMS-5600M (п. Сатис) </v>
      </c>
      <c r="D416" s="104" t="str">
        <f>'14.1.ТС УЧ'!D415</f>
        <v>ТК3</v>
      </c>
      <c r="E416" s="104" t="str">
        <f>'14.1.ТС УЧ'!E415</f>
        <v xml:space="preserve">ТК4 </v>
      </c>
      <c r="F416" s="104">
        <f>IF('14.1.ТС УЧ'!G415="Подземная канальная или подвальная",2,IF('14.1.ТС УЧ'!G415="Подземная бесканальная",2,IF('14.1.ТС УЧ'!G415="Надземная",1,0)))</f>
        <v>2</v>
      </c>
      <c r="G416" s="104">
        <f t="shared" si="70"/>
        <v>0.05</v>
      </c>
      <c r="H416" s="14">
        <f ca="1">IF(C416=0,0,YEAR(TODAY())-'14.1.ТС УЧ'!F415)</f>
        <v>4</v>
      </c>
      <c r="I416" s="104">
        <f>IF(C416=0,0,'14.1.ТС УЧ'!I415/1000)</f>
        <v>2.6499999999999999E-2</v>
      </c>
      <c r="J416" s="104">
        <f t="shared" si="71"/>
        <v>1</v>
      </c>
      <c r="K416" s="14">
        <f>IF(C416=0,0,'14.1.ТС УЧ'!H415/1000)</f>
        <v>0.20699999999999999</v>
      </c>
      <c r="L416" s="14">
        <f t="shared" ca="1" si="72"/>
        <v>1</v>
      </c>
      <c r="M416" s="13">
        <f t="shared" ca="1" si="73"/>
        <v>0.05</v>
      </c>
      <c r="N416" s="13">
        <f t="shared" ca="1" si="74"/>
        <v>1.325E-3</v>
      </c>
      <c r="O416" s="12">
        <f t="shared" si="75"/>
        <v>11.266790607995985</v>
      </c>
      <c r="P416" s="12">
        <f t="shared" si="76"/>
        <v>8.8756420066092731E-2</v>
      </c>
      <c r="Q416" s="11">
        <f t="shared" ca="1" si="68"/>
        <v>116580.64335284753</v>
      </c>
      <c r="R416" s="10">
        <f t="shared" ca="1" si="77"/>
        <v>0.99867587742492792</v>
      </c>
      <c r="U416" s="9">
        <f t="shared" ca="1" si="69"/>
        <v>20.562239048738387</v>
      </c>
    </row>
    <row r="417" spans="2:21" ht="27.6" x14ac:dyDescent="0.3">
      <c r="B417" s="104">
        <v>411</v>
      </c>
      <c r="C417" s="104" t="str">
        <f>'14.1.ТС УЧ'!C416</f>
        <v xml:space="preserve">Блочно-модульная котельная EMS-5600M (п. Сатис) </v>
      </c>
      <c r="D417" s="104" t="str">
        <f>'14.1.ТС УЧ'!D416</f>
        <v>ТК4</v>
      </c>
      <c r="E417" s="104" t="str">
        <f>'14.1.ТС УЧ'!E416</f>
        <v xml:space="preserve">ТК5 </v>
      </c>
      <c r="F417" s="104">
        <f>IF('14.1.ТС УЧ'!G416="Подземная канальная или подвальная",2,IF('14.1.ТС УЧ'!G416="Подземная бесканальная",2,IF('14.1.ТС УЧ'!G416="Надземная",1,0)))</f>
        <v>2</v>
      </c>
      <c r="G417" s="104">
        <f t="shared" si="70"/>
        <v>0.05</v>
      </c>
      <c r="H417" s="14">
        <f ca="1">IF(C417=0,0,YEAR(TODAY())-'14.1.ТС УЧ'!F416)</f>
        <v>40</v>
      </c>
      <c r="I417" s="104">
        <f>IF(C417=0,0,'14.1.ТС УЧ'!I416/1000)</f>
        <v>7.2999999999999995E-2</v>
      </c>
      <c r="J417" s="104">
        <f t="shared" si="71"/>
        <v>1</v>
      </c>
      <c r="K417" s="14">
        <f>IF(C417=0,0,'14.1.ТС УЧ'!H416/1000)</f>
        <v>0.20699999999999999</v>
      </c>
      <c r="L417" s="14">
        <f t="shared" ca="1" si="72"/>
        <v>3.6945280494653252</v>
      </c>
      <c r="M417" s="13">
        <f t="shared" ca="1" si="73"/>
        <v>2.095258149076467</v>
      </c>
      <c r="N417" s="13">
        <f t="shared" ca="1" si="74"/>
        <v>0.1529538448825821</v>
      </c>
      <c r="O417" s="12">
        <f t="shared" si="75"/>
        <v>11.266790607995985</v>
      </c>
      <c r="P417" s="12">
        <f t="shared" si="76"/>
        <v>8.8756420066092731E-2</v>
      </c>
      <c r="Q417" s="11">
        <f t="shared" ca="1" si="68"/>
        <v>116580.64335284753</v>
      </c>
      <c r="R417" s="10">
        <f t="shared" ca="1" si="77"/>
        <v>0.85816932980351257</v>
      </c>
      <c r="U417" s="9">
        <f t="shared" ca="1" si="69"/>
        <v>22.285537991718339</v>
      </c>
    </row>
    <row r="418" spans="2:21" ht="27.6" x14ac:dyDescent="0.3">
      <c r="B418" s="104">
        <v>412</v>
      </c>
      <c r="C418" s="104" t="str">
        <f>'14.1.ТС УЧ'!C417</f>
        <v xml:space="preserve">Блочно-модульная котельная EMS-5600M (п. Сатис) </v>
      </c>
      <c r="D418" s="104" t="str">
        <f>'14.1.ТС УЧ'!D417</f>
        <v>ТК5</v>
      </c>
      <c r="E418" s="104" t="str">
        <f>'14.1.ТС УЧ'!E417</f>
        <v xml:space="preserve">ТК6 </v>
      </c>
      <c r="F418" s="104">
        <f>IF('14.1.ТС УЧ'!G417="Подземная канальная или подвальная",2,IF('14.1.ТС УЧ'!G417="Подземная бесканальная",2,IF('14.1.ТС УЧ'!G417="Надземная",1,0)))</f>
        <v>2</v>
      </c>
      <c r="G418" s="104">
        <f t="shared" si="70"/>
        <v>0.05</v>
      </c>
      <c r="H418" s="14">
        <f ca="1">IF(C418=0,0,YEAR(TODAY())-'14.1.ТС УЧ'!F417)</f>
        <v>40</v>
      </c>
      <c r="I418" s="104">
        <f>IF(C418=0,0,'14.1.ТС УЧ'!I417/1000)</f>
        <v>0.06</v>
      </c>
      <c r="J418" s="104">
        <f t="shared" si="71"/>
        <v>1</v>
      </c>
      <c r="K418" s="14">
        <f>IF(C418=0,0,'14.1.ТС УЧ'!H417/1000)</f>
        <v>0.20699999999999999</v>
      </c>
      <c r="L418" s="14">
        <f t="shared" ca="1" si="72"/>
        <v>3.6945280494653252</v>
      </c>
      <c r="M418" s="13">
        <f t="shared" ca="1" si="73"/>
        <v>2.095258149076467</v>
      </c>
      <c r="N418" s="13">
        <f t="shared" ca="1" si="74"/>
        <v>0.12571548894458801</v>
      </c>
      <c r="O418" s="12">
        <f t="shared" si="75"/>
        <v>11.266790607995985</v>
      </c>
      <c r="P418" s="12">
        <f t="shared" si="76"/>
        <v>8.8756420066092731E-2</v>
      </c>
      <c r="Q418" s="11">
        <f t="shared" ca="1" si="68"/>
        <v>116580.64335284753</v>
      </c>
      <c r="R418" s="10">
        <f t="shared" ca="1" si="77"/>
        <v>0.8818657116391615</v>
      </c>
      <c r="U418" s="9">
        <f t="shared" ca="1" si="69"/>
        <v>23.701948081838847</v>
      </c>
    </row>
    <row r="419" spans="2:21" ht="27.6" x14ac:dyDescent="0.3">
      <c r="B419" s="104">
        <v>413</v>
      </c>
      <c r="C419" s="104" t="str">
        <f>'14.1.ТС УЧ'!C418</f>
        <v xml:space="preserve">Блочно-модульная котельная EMS-5600M (п. Сатис) </v>
      </c>
      <c r="D419" s="104" t="str">
        <f>'14.1.ТС УЧ'!D418</f>
        <v>ТК6</v>
      </c>
      <c r="E419" s="104" t="str">
        <f>'14.1.ТС УЧ'!E418</f>
        <v xml:space="preserve">ТК6А </v>
      </c>
      <c r="F419" s="104">
        <f>IF('14.1.ТС УЧ'!G418="Подземная канальная или подвальная",2,IF('14.1.ТС УЧ'!G418="Подземная бесканальная",2,IF('14.1.ТС УЧ'!G418="Надземная",1,0)))</f>
        <v>2</v>
      </c>
      <c r="G419" s="104">
        <f t="shared" si="70"/>
        <v>0.05</v>
      </c>
      <c r="H419" s="14">
        <f ca="1">IF(C419=0,0,YEAR(TODAY())-'14.1.ТС УЧ'!F418)</f>
        <v>40</v>
      </c>
      <c r="I419" s="104">
        <f>IF(C419=0,0,'14.1.ТС УЧ'!I418/1000)</f>
        <v>1.7999999999999999E-2</v>
      </c>
      <c r="J419" s="104">
        <f t="shared" si="71"/>
        <v>1</v>
      </c>
      <c r="K419" s="14">
        <f>IF(C419=0,0,'14.1.ТС УЧ'!H418/1000)</f>
        <v>0.20699999999999999</v>
      </c>
      <c r="L419" s="14">
        <f t="shared" ca="1" si="72"/>
        <v>3.6945280494653252</v>
      </c>
      <c r="M419" s="13">
        <f t="shared" ca="1" si="73"/>
        <v>2.095258149076467</v>
      </c>
      <c r="N419" s="13">
        <f t="shared" ca="1" si="74"/>
        <v>3.7714646683376402E-2</v>
      </c>
      <c r="O419" s="12">
        <f t="shared" si="75"/>
        <v>11.266790607995985</v>
      </c>
      <c r="P419" s="12">
        <f t="shared" si="76"/>
        <v>8.8756420066092731E-2</v>
      </c>
      <c r="Q419" s="11">
        <f t="shared" ca="1" si="68"/>
        <v>116580.64335284753</v>
      </c>
      <c r="R419" s="10">
        <f t="shared" ca="1" si="77"/>
        <v>0.96298769342074775</v>
      </c>
      <c r="U419" s="9">
        <f t="shared" ca="1" si="69"/>
        <v>24.126871108874997</v>
      </c>
    </row>
    <row r="420" spans="2:21" ht="27.6" x14ac:dyDescent="0.3">
      <c r="B420" s="104">
        <v>414</v>
      </c>
      <c r="C420" s="104" t="str">
        <f>'14.1.ТС УЧ'!C419</f>
        <v xml:space="preserve">Блочно-модульная котельная EMS-5600M (п. Сатис) </v>
      </c>
      <c r="D420" s="104" t="str">
        <f>'14.1.ТС УЧ'!D419</f>
        <v>ТК6А</v>
      </c>
      <c r="E420" s="104" t="str">
        <f>'14.1.ТС УЧ'!E419</f>
        <v xml:space="preserve">ТК7 </v>
      </c>
      <c r="F420" s="104">
        <f>IF('14.1.ТС УЧ'!G419="Подземная канальная или подвальная",2,IF('14.1.ТС УЧ'!G419="Подземная бесканальная",2,IF('14.1.ТС УЧ'!G419="Надземная",1,0)))</f>
        <v>2</v>
      </c>
      <c r="G420" s="104">
        <f t="shared" si="70"/>
        <v>0.05</v>
      </c>
      <c r="H420" s="14">
        <f ca="1">IF(C420=0,0,YEAR(TODAY())-'14.1.ТС УЧ'!F419)</f>
        <v>37</v>
      </c>
      <c r="I420" s="104">
        <f>IF(C420=0,0,'14.1.ТС УЧ'!I419/1000)</f>
        <v>5.5E-2</v>
      </c>
      <c r="J420" s="104">
        <f t="shared" si="71"/>
        <v>1</v>
      </c>
      <c r="K420" s="14">
        <f>IF(C420=0,0,'14.1.ТС УЧ'!H419/1000)</f>
        <v>0.20699999999999999</v>
      </c>
      <c r="L420" s="14">
        <f t="shared" ca="1" si="72"/>
        <v>3.179909761300916</v>
      </c>
      <c r="M420" s="13">
        <f t="shared" ca="1" si="73"/>
        <v>0.86616072845063563</v>
      </c>
      <c r="N420" s="13">
        <f t="shared" ca="1" si="74"/>
        <v>4.7638840064784957E-2</v>
      </c>
      <c r="O420" s="12">
        <f t="shared" si="75"/>
        <v>11.266790607995985</v>
      </c>
      <c r="P420" s="12">
        <f t="shared" si="76"/>
        <v>8.8756420066092731E-2</v>
      </c>
      <c r="Q420" s="11">
        <f t="shared" ca="1" si="68"/>
        <v>116580.64335284753</v>
      </c>
      <c r="R420" s="10">
        <f t="shared" ca="1" si="77"/>
        <v>0.95347808298349812</v>
      </c>
      <c r="U420" s="9">
        <f t="shared" ca="1" si="69"/>
        <v>24.663607944692739</v>
      </c>
    </row>
    <row r="421" spans="2:21" ht="27.6" x14ac:dyDescent="0.3">
      <c r="B421" s="104">
        <v>415</v>
      </c>
      <c r="C421" s="104" t="str">
        <f>'14.1.ТС УЧ'!C420</f>
        <v xml:space="preserve">Блочно-модульная котельная EMS-5600M (п. Сатис) </v>
      </c>
      <c r="D421" s="104" t="str">
        <f>'14.1.ТС УЧ'!D420</f>
        <v>ТК7</v>
      </c>
      <c r="E421" s="104" t="str">
        <f>'14.1.ТС УЧ'!E420</f>
        <v xml:space="preserve">ТК8 </v>
      </c>
      <c r="F421" s="104">
        <f>IF('14.1.ТС УЧ'!G420="Подземная канальная или подвальная",2,IF('14.1.ТС УЧ'!G420="Подземная бесканальная",2,IF('14.1.ТС УЧ'!G420="Надземная",1,0)))</f>
        <v>2</v>
      </c>
      <c r="G421" s="104">
        <f t="shared" si="70"/>
        <v>0.05</v>
      </c>
      <c r="H421" s="14">
        <f ca="1">IF(C421=0,0,YEAR(TODAY())-'14.1.ТС УЧ'!F420)</f>
        <v>37</v>
      </c>
      <c r="I421" s="104">
        <f>IF(C421=0,0,'14.1.ТС УЧ'!I420/1000)</f>
        <v>7.4999999999999997E-2</v>
      </c>
      <c r="J421" s="104">
        <f t="shared" si="71"/>
        <v>1</v>
      </c>
      <c r="K421" s="14">
        <f>IF(C421=0,0,'14.1.ТС УЧ'!H420/1000)</f>
        <v>0.20699999999999999</v>
      </c>
      <c r="L421" s="14">
        <f t="shared" ca="1" si="72"/>
        <v>3.179909761300916</v>
      </c>
      <c r="M421" s="13">
        <f t="shared" ca="1" si="73"/>
        <v>0.86616072845063563</v>
      </c>
      <c r="N421" s="13">
        <f t="shared" ca="1" si="74"/>
        <v>6.4962054633797672E-2</v>
      </c>
      <c r="O421" s="12">
        <f t="shared" si="75"/>
        <v>11.266790607995985</v>
      </c>
      <c r="P421" s="12">
        <f t="shared" si="76"/>
        <v>8.8756420066092731E-2</v>
      </c>
      <c r="Q421" s="11">
        <f t="shared" ca="1" si="68"/>
        <v>116580.64335284753</v>
      </c>
      <c r="R421" s="10">
        <f t="shared" ca="1" si="77"/>
        <v>0.93710302142008484</v>
      </c>
      <c r="U421" s="9">
        <f t="shared" ca="1" si="69"/>
        <v>25.395521811716932</v>
      </c>
    </row>
    <row r="422" spans="2:21" ht="27.6" x14ac:dyDescent="0.3">
      <c r="B422" s="104">
        <v>416</v>
      </c>
      <c r="C422" s="104" t="str">
        <f>'14.1.ТС УЧ'!C421</f>
        <v xml:space="preserve">Блочно-модульная котельная EMS-5600M (п. Сатис) </v>
      </c>
      <c r="D422" s="104" t="str">
        <f>'14.1.ТС УЧ'!D421</f>
        <v>ТК8</v>
      </c>
      <c r="E422" s="104" t="str">
        <f>'14.1.ТС УЧ'!E421</f>
        <v xml:space="preserve">ТК16 </v>
      </c>
      <c r="F422" s="104">
        <f>IF('14.1.ТС УЧ'!G421="Подземная канальная или подвальная",2,IF('14.1.ТС УЧ'!G421="Подземная бесканальная",2,IF('14.1.ТС УЧ'!G421="Надземная",1,0)))</f>
        <v>2</v>
      </c>
      <c r="G422" s="104">
        <f t="shared" si="70"/>
        <v>0.05</v>
      </c>
      <c r="H422" s="14">
        <f ca="1">IF(C422=0,0,YEAR(TODAY())-'14.1.ТС УЧ'!F421)</f>
        <v>40</v>
      </c>
      <c r="I422" s="104">
        <f>IF(C422=0,0,'14.1.ТС УЧ'!I421/1000)</f>
        <v>8.5000000000000006E-2</v>
      </c>
      <c r="J422" s="104">
        <f t="shared" si="71"/>
        <v>1</v>
      </c>
      <c r="K422" s="14">
        <f>IF(C422=0,0,'14.1.ТС УЧ'!H421/1000)</f>
        <v>0.20699999999999999</v>
      </c>
      <c r="L422" s="14">
        <f t="shared" ca="1" si="72"/>
        <v>3.6945280494653252</v>
      </c>
      <c r="M422" s="13">
        <f t="shared" ca="1" si="73"/>
        <v>2.095258149076467</v>
      </c>
      <c r="N422" s="13">
        <f t="shared" ca="1" si="74"/>
        <v>0.1780969426714997</v>
      </c>
      <c r="O422" s="12">
        <f t="shared" si="75"/>
        <v>11.266790607995985</v>
      </c>
      <c r="P422" s="12">
        <f t="shared" si="76"/>
        <v>8.8756420066092731E-2</v>
      </c>
      <c r="Q422" s="11">
        <f t="shared" ca="1" si="68"/>
        <v>116580.64335284753</v>
      </c>
      <c r="R422" s="10">
        <f t="shared" ca="1" si="77"/>
        <v>0.83686129198695947</v>
      </c>
      <c r="U422" s="9">
        <f t="shared" ca="1" si="69"/>
        <v>27.402102772720983</v>
      </c>
    </row>
    <row r="423" spans="2:21" ht="27.6" x14ac:dyDescent="0.3">
      <c r="B423" s="104">
        <v>417</v>
      </c>
      <c r="C423" s="104" t="str">
        <f>'14.1.ТС УЧ'!C422</f>
        <v xml:space="preserve">Блочно-модульная котельная EMS-5600M (п. Сатис) </v>
      </c>
      <c r="D423" s="104" t="str">
        <f>'14.1.ТС УЧ'!D422</f>
        <v>ТК16</v>
      </c>
      <c r="E423" s="104" t="str">
        <f>'14.1.ТС УЧ'!E422</f>
        <v xml:space="preserve">ТК17 </v>
      </c>
      <c r="F423" s="104">
        <f>IF('14.1.ТС УЧ'!G422="Подземная канальная или подвальная",2,IF('14.1.ТС УЧ'!G422="Подземная бесканальная",2,IF('14.1.ТС УЧ'!G422="Надземная",1,0)))</f>
        <v>2</v>
      </c>
      <c r="G423" s="104">
        <f t="shared" si="70"/>
        <v>0.05</v>
      </c>
      <c r="H423" s="14">
        <f ca="1">IF(C423=0,0,YEAR(TODAY())-'14.1.ТС УЧ'!F422)</f>
        <v>40</v>
      </c>
      <c r="I423" s="104">
        <f>IF(C423=0,0,'14.1.ТС УЧ'!I422/1000)</f>
        <v>7.8E-2</v>
      </c>
      <c r="J423" s="104">
        <f t="shared" si="71"/>
        <v>1</v>
      </c>
      <c r="K423" s="14">
        <f>IF(C423=0,0,'14.1.ТС УЧ'!H422/1000)</f>
        <v>0.20699999999999999</v>
      </c>
      <c r="L423" s="14">
        <f t="shared" ca="1" si="72"/>
        <v>3.6945280494653252</v>
      </c>
      <c r="M423" s="13">
        <f t="shared" ca="1" si="73"/>
        <v>2.095258149076467</v>
      </c>
      <c r="N423" s="13">
        <f t="shared" ca="1" si="74"/>
        <v>0.16343013562796443</v>
      </c>
      <c r="O423" s="12">
        <f t="shared" si="75"/>
        <v>11.266790607995985</v>
      </c>
      <c r="P423" s="12">
        <f t="shared" si="76"/>
        <v>8.8756420066092731E-2</v>
      </c>
      <c r="Q423" s="11">
        <f t="shared" ca="1" si="68"/>
        <v>116580.64335284753</v>
      </c>
      <c r="R423" s="10">
        <f t="shared" ca="1" si="77"/>
        <v>0.84922582755824239</v>
      </c>
      <c r="U423" s="9">
        <f t="shared" ca="1" si="69"/>
        <v>29.243435889877642</v>
      </c>
    </row>
    <row r="424" spans="2:21" ht="27.6" x14ac:dyDescent="0.3">
      <c r="B424" s="104">
        <v>418</v>
      </c>
      <c r="C424" s="104" t="str">
        <f>'14.1.ТС УЧ'!C423</f>
        <v xml:space="preserve">Блочно-модульная котельная EMS-5600M (п. Сатис) </v>
      </c>
      <c r="D424" s="104" t="str">
        <f>'14.1.ТС УЧ'!D423</f>
        <v>ТК17</v>
      </c>
      <c r="E424" s="104" t="str">
        <f>'14.1.ТС УЧ'!E423</f>
        <v xml:space="preserve">ТК21 </v>
      </c>
      <c r="F424" s="104">
        <f>IF('14.1.ТС УЧ'!G423="Подземная канальная или подвальная",2,IF('14.1.ТС УЧ'!G423="Подземная бесканальная",2,IF('14.1.ТС УЧ'!G423="Надземная",1,0)))</f>
        <v>2</v>
      </c>
      <c r="G424" s="104">
        <f t="shared" si="70"/>
        <v>0.05</v>
      </c>
      <c r="H424" s="14">
        <f ca="1">IF(C424=0,0,YEAR(TODAY())-'14.1.ТС УЧ'!F423)</f>
        <v>42</v>
      </c>
      <c r="I424" s="104">
        <f>IF(C424=0,0,'14.1.ТС УЧ'!I423/1000)</f>
        <v>8.2000000000000003E-2</v>
      </c>
      <c r="J424" s="104">
        <f t="shared" si="71"/>
        <v>1</v>
      </c>
      <c r="K424" s="14">
        <f>IF(C424=0,0,'14.1.ТС УЧ'!H423/1000)</f>
        <v>0.20699999999999999</v>
      </c>
      <c r="L424" s="14">
        <f t="shared" ca="1" si="72"/>
        <v>4.0830849562838258</v>
      </c>
      <c r="M424" s="13">
        <f t="shared" ca="1" si="73"/>
        <v>4.1735009392570541</v>
      </c>
      <c r="N424" s="13">
        <f t="shared" ca="1" si="74"/>
        <v>0.34222707701907845</v>
      </c>
      <c r="O424" s="12">
        <f t="shared" si="75"/>
        <v>11.266790607995985</v>
      </c>
      <c r="P424" s="12">
        <f t="shared" si="76"/>
        <v>8.8756420066092731E-2</v>
      </c>
      <c r="Q424" s="11">
        <f t="shared" ca="1" si="68"/>
        <v>116580.64335284753</v>
      </c>
      <c r="R424" s="10">
        <f t="shared" ca="1" si="77"/>
        <v>0.71018691926914568</v>
      </c>
      <c r="U424" s="9">
        <f t="shared" ca="1" si="69"/>
        <v>33.099236707038116</v>
      </c>
    </row>
    <row r="425" spans="2:21" ht="27.6" x14ac:dyDescent="0.3">
      <c r="B425" s="104">
        <v>419</v>
      </c>
      <c r="C425" s="104" t="str">
        <f>'14.1.ТС УЧ'!C424</f>
        <v xml:space="preserve">Блочно-модульная котельная EMS-5600M (п. Сатис) </v>
      </c>
      <c r="D425" s="104" t="str">
        <f>'14.1.ТС УЧ'!D424</f>
        <v>ТК21</v>
      </c>
      <c r="E425" s="104" t="str">
        <f>'14.1.ТС УЧ'!E424</f>
        <v xml:space="preserve">ТК22 </v>
      </c>
      <c r="F425" s="104">
        <f>IF('14.1.ТС УЧ'!G424="Подземная канальная или подвальная",2,IF('14.1.ТС УЧ'!G424="Подземная бесканальная",2,IF('14.1.ТС УЧ'!G424="Надземная",1,0)))</f>
        <v>2</v>
      </c>
      <c r="G425" s="104">
        <f t="shared" si="70"/>
        <v>0.05</v>
      </c>
      <c r="H425" s="14">
        <f ca="1">IF(C425=0,0,YEAR(TODAY())-'14.1.ТС УЧ'!F424)</f>
        <v>44</v>
      </c>
      <c r="I425" s="104">
        <f>IF(C425=0,0,'14.1.ТС УЧ'!I424/1000)</f>
        <v>0.11700000000000001</v>
      </c>
      <c r="J425" s="104">
        <f t="shared" si="71"/>
        <v>1</v>
      </c>
      <c r="K425" s="14">
        <f>IF(C425=0,0,'14.1.ТС УЧ'!H424/1000)</f>
        <v>0.20699999999999999</v>
      </c>
      <c r="L425" s="14">
        <f t="shared" ca="1" si="72"/>
        <v>4.512506749717061</v>
      </c>
      <c r="M425" s="13">
        <f t="shared" ca="1" si="73"/>
        <v>9.1012673845597813</v>
      </c>
      <c r="N425" s="13">
        <f t="shared" ca="1" si="74"/>
        <v>1.0648482839934945</v>
      </c>
      <c r="O425" s="12">
        <f t="shared" si="75"/>
        <v>11.266790607995985</v>
      </c>
      <c r="P425" s="12">
        <f t="shared" si="76"/>
        <v>8.8756420066092731E-2</v>
      </c>
      <c r="Q425" s="11">
        <f t="shared" ca="1" si="68"/>
        <v>116580.64335284753</v>
      </c>
      <c r="R425" s="10">
        <f t="shared" ca="1" si="77"/>
        <v>0.34478015946830654</v>
      </c>
      <c r="U425" s="9">
        <f t="shared" ca="1" si="69"/>
        <v>45.096659352076664</v>
      </c>
    </row>
    <row r="426" spans="2:21" ht="27.6" x14ac:dyDescent="0.3">
      <c r="B426" s="104">
        <v>420</v>
      </c>
      <c r="C426" s="104" t="str">
        <f>'14.1.ТС УЧ'!C425</f>
        <v xml:space="preserve">Блочно-модульная котельная EMS-5600M (п. Сатис) </v>
      </c>
      <c r="D426" s="104" t="str">
        <f>'14.1.ТС УЧ'!D425</f>
        <v>ТК3</v>
      </c>
      <c r="E426" s="104" t="str">
        <f>'14.1.ТС УЧ'!E425</f>
        <v xml:space="preserve">ТК31 </v>
      </c>
      <c r="F426" s="104">
        <f>IF('14.1.ТС УЧ'!G425="Подземная канальная или подвальная",2,IF('14.1.ТС УЧ'!G425="Подземная бесканальная",2,IF('14.1.ТС УЧ'!G425="Надземная",1,0)))</f>
        <v>2</v>
      </c>
      <c r="G426" s="104">
        <f t="shared" si="70"/>
        <v>0.05</v>
      </c>
      <c r="H426" s="14">
        <f ca="1">IF(C426=0,0,YEAR(TODAY())-'14.1.ТС УЧ'!F425)</f>
        <v>50</v>
      </c>
      <c r="I426" s="104">
        <f>IF(C426=0,0,'14.1.ТС УЧ'!I425/1000)</f>
        <v>3.5000000000000003E-2</v>
      </c>
      <c r="J426" s="104">
        <f t="shared" si="71"/>
        <v>1</v>
      </c>
      <c r="K426" s="14">
        <f>IF(C426=0,0,'14.1.ТС УЧ'!H425/1000)</f>
        <v>0.20699999999999999</v>
      </c>
      <c r="L426" s="14">
        <f t="shared" ca="1" si="72"/>
        <v>6.0912469803517366</v>
      </c>
      <c r="M426" s="13">
        <f t="shared" ca="1" si="73"/>
        <v>180.96680889682807</v>
      </c>
      <c r="N426" s="13">
        <f t="shared" ca="1" si="74"/>
        <v>6.3338383113889831</v>
      </c>
      <c r="O426" s="12">
        <f t="shared" si="75"/>
        <v>11.266790607995985</v>
      </c>
      <c r="P426" s="12">
        <f t="shared" si="76"/>
        <v>8.8756420066092731E-2</v>
      </c>
      <c r="Q426" s="11">
        <f t="shared" ca="1" si="68"/>
        <v>116580.64335284753</v>
      </c>
      <c r="R426" s="10">
        <f t="shared" ca="1" si="77"/>
        <v>1.7752068788368285E-3</v>
      </c>
      <c r="U426" s="9">
        <f t="shared" ca="1" si="69"/>
        <v>116.45868935139922</v>
      </c>
    </row>
    <row r="427" spans="2:21" ht="27.6" x14ac:dyDescent="0.3">
      <c r="B427" s="104">
        <v>421</v>
      </c>
      <c r="C427" s="104" t="str">
        <f>'14.1.ТС УЧ'!C426</f>
        <v xml:space="preserve">Блочно-модульная котельная EMS-5600M (п. Сатис) </v>
      </c>
      <c r="D427" s="104" t="str">
        <f>'14.1.ТС УЧ'!D426</f>
        <v>ТК31</v>
      </c>
      <c r="E427" s="104" t="str">
        <f>'14.1.ТС УЧ'!E426</f>
        <v xml:space="preserve">ТК32 </v>
      </c>
      <c r="F427" s="104">
        <f>IF('14.1.ТС УЧ'!G426="Подземная канальная или подвальная",2,IF('14.1.ТС УЧ'!G426="Подземная бесканальная",2,IF('14.1.ТС УЧ'!G426="Надземная",1,0)))</f>
        <v>2</v>
      </c>
      <c r="G427" s="104">
        <f t="shared" si="70"/>
        <v>0.05</v>
      </c>
      <c r="H427" s="14">
        <f ca="1">IF(C427=0,0,YEAR(TODAY())-'14.1.ТС УЧ'!F426)</f>
        <v>50</v>
      </c>
      <c r="I427" s="104">
        <f>IF(C427=0,0,'14.1.ТС УЧ'!I426/1000)</f>
        <v>7.0000000000000007E-2</v>
      </c>
      <c r="J427" s="104">
        <f t="shared" si="71"/>
        <v>1</v>
      </c>
      <c r="K427" s="14">
        <f>IF(C427=0,0,'14.1.ТС УЧ'!H426/1000)</f>
        <v>0.20699999999999999</v>
      </c>
      <c r="L427" s="14">
        <f t="shared" ca="1" si="72"/>
        <v>6.0912469803517366</v>
      </c>
      <c r="M427" s="13">
        <f t="shared" ca="1" si="73"/>
        <v>180.96680889682807</v>
      </c>
      <c r="N427" s="13">
        <f t="shared" ca="1" si="74"/>
        <v>12.667676622777966</v>
      </c>
      <c r="O427" s="12">
        <f t="shared" si="75"/>
        <v>11.266790607995985</v>
      </c>
      <c r="P427" s="12">
        <f t="shared" si="76"/>
        <v>8.8756420066092731E-2</v>
      </c>
      <c r="Q427" s="11">
        <f t="shared" ca="1" si="68"/>
        <v>116580.64335284753</v>
      </c>
      <c r="R427" s="10">
        <f t="shared" ca="1" si="77"/>
        <v>3.1513594626695945E-6</v>
      </c>
      <c r="U427" s="9">
        <f t="shared" ca="1" si="69"/>
        <v>259.18274935004433</v>
      </c>
    </row>
    <row r="428" spans="2:21" ht="27.6" x14ac:dyDescent="0.3">
      <c r="B428" s="104">
        <v>422</v>
      </c>
      <c r="C428" s="104" t="str">
        <f>'14.1.ТС УЧ'!C427</f>
        <v xml:space="preserve">Блочно-модульная котельная EMS-5600M (п. Сатис) </v>
      </c>
      <c r="D428" s="104" t="str">
        <f>'14.1.ТС УЧ'!D427</f>
        <v>ТК32</v>
      </c>
      <c r="E428" s="104" t="str">
        <f>'14.1.ТС УЧ'!E427</f>
        <v xml:space="preserve">ТК33 </v>
      </c>
      <c r="F428" s="104">
        <f>IF('14.1.ТС УЧ'!G427="Подземная канальная или подвальная",2,IF('14.1.ТС УЧ'!G427="Подземная бесканальная",2,IF('14.1.ТС УЧ'!G427="Надземная",1,0)))</f>
        <v>2</v>
      </c>
      <c r="G428" s="104">
        <f t="shared" si="70"/>
        <v>0.05</v>
      </c>
      <c r="H428" s="14">
        <f ca="1">IF(C428=0,0,YEAR(TODAY())-'14.1.ТС УЧ'!F427)</f>
        <v>50</v>
      </c>
      <c r="I428" s="104">
        <f>IF(C428=0,0,'14.1.ТС УЧ'!I427/1000)</f>
        <v>5.6000000000000001E-2</v>
      </c>
      <c r="J428" s="104">
        <f t="shared" si="71"/>
        <v>1</v>
      </c>
      <c r="K428" s="14">
        <f>IF(C428=0,0,'14.1.ТС УЧ'!H427/1000)</f>
        <v>0.20699999999999999</v>
      </c>
      <c r="L428" s="14">
        <f t="shared" ca="1" si="72"/>
        <v>6.0912469803517366</v>
      </c>
      <c r="M428" s="13">
        <f t="shared" ca="1" si="73"/>
        <v>180.96680889682807</v>
      </c>
      <c r="N428" s="13">
        <f t="shared" ca="1" si="74"/>
        <v>10.134141298222373</v>
      </c>
      <c r="O428" s="12">
        <f t="shared" si="75"/>
        <v>11.266790607995985</v>
      </c>
      <c r="P428" s="12">
        <f t="shared" si="76"/>
        <v>8.8756420066092731E-2</v>
      </c>
      <c r="Q428" s="11">
        <f t="shared" ca="1" si="68"/>
        <v>116580.64335284753</v>
      </c>
      <c r="R428" s="10">
        <f t="shared" ca="1" si="77"/>
        <v>3.9700717466818672E-5</v>
      </c>
      <c r="U428" s="9">
        <f t="shared" ca="1" si="69"/>
        <v>373.36199734896041</v>
      </c>
    </row>
    <row r="429" spans="2:21" ht="27.6" x14ac:dyDescent="0.3">
      <c r="B429" s="104">
        <v>423</v>
      </c>
      <c r="C429" s="104" t="str">
        <f>'14.1.ТС УЧ'!C428</f>
        <v xml:space="preserve">Блочно-модульная котельная EMS-5600M (п. Сатис) </v>
      </c>
      <c r="D429" s="104" t="str">
        <f>'14.1.ТС УЧ'!D428</f>
        <v>ТК33</v>
      </c>
      <c r="E429" s="104" t="str">
        <f>'14.1.ТС УЧ'!E428</f>
        <v xml:space="preserve">ТК34 </v>
      </c>
      <c r="F429" s="104">
        <f>IF('14.1.ТС УЧ'!G428="Подземная канальная или подвальная",2,IF('14.1.ТС УЧ'!G428="Подземная бесканальная",2,IF('14.1.ТС УЧ'!G428="Надземная",1,0)))</f>
        <v>2</v>
      </c>
      <c r="G429" s="104">
        <f t="shared" si="70"/>
        <v>0.05</v>
      </c>
      <c r="H429" s="14">
        <f ca="1">IF(C429=0,0,YEAR(TODAY())-'14.1.ТС УЧ'!F428)</f>
        <v>34</v>
      </c>
      <c r="I429" s="104">
        <f>IF(C429=0,0,'14.1.ТС УЧ'!I428/1000)</f>
        <v>0.03</v>
      </c>
      <c r="J429" s="104">
        <f t="shared" si="71"/>
        <v>1</v>
      </c>
      <c r="K429" s="14">
        <f>IF(C429=0,0,'14.1.ТС УЧ'!H428/1000)</f>
        <v>0.20699999999999999</v>
      </c>
      <c r="L429" s="14">
        <f t="shared" ca="1" si="72"/>
        <v>2.7369736958636</v>
      </c>
      <c r="M429" s="13">
        <f t="shared" ca="1" si="73"/>
        <v>0.41892367348157439</v>
      </c>
      <c r="N429" s="13">
        <f t="shared" ca="1" si="74"/>
        <v>1.2567710204447231E-2</v>
      </c>
      <c r="O429" s="12">
        <f t="shared" si="75"/>
        <v>11.266790607995985</v>
      </c>
      <c r="P429" s="12">
        <f t="shared" si="76"/>
        <v>8.8756420066092731E-2</v>
      </c>
      <c r="Q429" s="11">
        <f t="shared" ca="1" si="68"/>
        <v>116580.64335284753</v>
      </c>
      <c r="R429" s="10">
        <f t="shared" ca="1" si="77"/>
        <v>0.98751093366291143</v>
      </c>
      <c r="U429" s="9">
        <f t="shared" ca="1" si="69"/>
        <v>373.50359510825592</v>
      </c>
    </row>
    <row r="430" spans="2:21" ht="27.6" x14ac:dyDescent="0.3">
      <c r="B430" s="104">
        <v>424</v>
      </c>
      <c r="C430" s="104" t="str">
        <f>'14.1.ТС УЧ'!C429</f>
        <v xml:space="preserve">Блочно-модульная котельная EMS-5600M (п. Сатис) </v>
      </c>
      <c r="D430" s="104" t="str">
        <f>'14.1.ТС УЧ'!D429</f>
        <v>ТК34</v>
      </c>
      <c r="E430" s="104" t="str">
        <f>'14.1.ТС УЧ'!E429</f>
        <v xml:space="preserve">ТК35 </v>
      </c>
      <c r="F430" s="104">
        <f>IF('14.1.ТС УЧ'!G429="Подземная канальная или подвальная",2,IF('14.1.ТС УЧ'!G429="Подземная бесканальная",2,IF('14.1.ТС УЧ'!G429="Надземная",1,0)))</f>
        <v>2</v>
      </c>
      <c r="G430" s="104">
        <f t="shared" si="70"/>
        <v>0.05</v>
      </c>
      <c r="H430" s="14">
        <f ca="1">IF(C430=0,0,YEAR(TODAY())-'14.1.ТС УЧ'!F429)</f>
        <v>58</v>
      </c>
      <c r="I430" s="104">
        <f>IF(C430=0,0,'14.1.ТС УЧ'!I429/1000)</f>
        <v>0.04</v>
      </c>
      <c r="J430" s="104">
        <f t="shared" si="71"/>
        <v>1</v>
      </c>
      <c r="K430" s="14">
        <f>IF(C430=0,0,'14.1.ТС УЧ'!H429/1000)</f>
        <v>0.20699999999999999</v>
      </c>
      <c r="L430" s="14">
        <f t="shared" ca="1" si="72"/>
        <v>9.0870726847215302</v>
      </c>
      <c r="M430" s="13">
        <f t="shared" ca="1" si="73"/>
        <v>74622.13627657351</v>
      </c>
      <c r="N430" s="13">
        <f t="shared" ca="1" si="74"/>
        <v>2984.8854510629403</v>
      </c>
      <c r="O430" s="12">
        <f t="shared" si="75"/>
        <v>11.266790607995985</v>
      </c>
      <c r="P430" s="12">
        <f t="shared" si="76"/>
        <v>8.8756420066092731E-2</v>
      </c>
      <c r="Q430" s="11">
        <f t="shared" ca="1" si="68"/>
        <v>116580.64335284753</v>
      </c>
      <c r="R430" s="10">
        <f t="shared" ca="1" si="77"/>
        <v>0</v>
      </c>
      <c r="U430" s="9">
        <f t="shared" ca="1" si="69"/>
        <v>34003.582961088054</v>
      </c>
    </row>
    <row r="431" spans="2:21" ht="27.6" x14ac:dyDescent="0.3">
      <c r="B431" s="104">
        <v>425</v>
      </c>
      <c r="C431" s="104" t="str">
        <f>'14.1.ТС УЧ'!C430</f>
        <v xml:space="preserve">Блочно-модульная котельная EMS-5600M (п. Сатис) </v>
      </c>
      <c r="D431" s="104" t="str">
        <f>'14.1.ТС УЧ'!D430</f>
        <v>ТК35</v>
      </c>
      <c r="E431" s="104" t="str">
        <f>'14.1.ТС УЧ'!E430</f>
        <v xml:space="preserve">ТК36 </v>
      </c>
      <c r="F431" s="104">
        <f>IF('14.1.ТС УЧ'!G430="Подземная канальная или подвальная",2,IF('14.1.ТС УЧ'!G430="Подземная бесканальная",2,IF('14.1.ТС УЧ'!G430="Надземная",1,0)))</f>
        <v>2</v>
      </c>
      <c r="G431" s="104">
        <f t="shared" si="70"/>
        <v>0.05</v>
      </c>
      <c r="H431" s="14">
        <f ca="1">IF(C431=0,0,YEAR(TODAY())-'14.1.ТС УЧ'!F430)</f>
        <v>58</v>
      </c>
      <c r="I431" s="104">
        <f>IF(C431=0,0,'14.1.ТС УЧ'!I430/1000)</f>
        <v>5.0500000000000003E-2</v>
      </c>
      <c r="J431" s="104">
        <f t="shared" si="71"/>
        <v>1</v>
      </c>
      <c r="K431" s="14">
        <f>IF(C431=0,0,'14.1.ТС УЧ'!H430/1000)</f>
        <v>0.20699999999999999</v>
      </c>
      <c r="L431" s="14">
        <f t="shared" ca="1" si="72"/>
        <v>9.0870726847215302</v>
      </c>
      <c r="M431" s="13">
        <f t="shared" ca="1" si="73"/>
        <v>74622.13627657351</v>
      </c>
      <c r="N431" s="13">
        <f t="shared" ca="1" si="74"/>
        <v>3768.4178819669623</v>
      </c>
      <c r="O431" s="12">
        <f t="shared" si="75"/>
        <v>11.266790607995985</v>
      </c>
      <c r="P431" s="12">
        <f t="shared" si="76"/>
        <v>8.8756420066092731E-2</v>
      </c>
      <c r="Q431" s="11">
        <f t="shared" ca="1" si="68"/>
        <v>116580.64335284753</v>
      </c>
      <c r="R431" s="10">
        <f t="shared" ca="1" si="77"/>
        <v>0</v>
      </c>
      <c r="U431" s="9">
        <f t="shared" ca="1" si="69"/>
        <v>76461.558160637549</v>
      </c>
    </row>
    <row r="432" spans="2:21" ht="27.6" x14ac:dyDescent="0.3">
      <c r="B432" s="104">
        <v>426</v>
      </c>
      <c r="C432" s="104" t="str">
        <f>'14.1.ТС УЧ'!C431</f>
        <v xml:space="preserve">Блочно-модульная котельная EMS-5600M (п. Сатис) </v>
      </c>
      <c r="D432" s="104" t="str">
        <f>'14.1.ТС УЧ'!D431</f>
        <v>ТК36</v>
      </c>
      <c r="E432" s="104" t="str">
        <f>'14.1.ТС УЧ'!E431</f>
        <v xml:space="preserve">ТК36А </v>
      </c>
      <c r="F432" s="104">
        <f>IF('14.1.ТС УЧ'!G431="Подземная канальная или подвальная",2,IF('14.1.ТС УЧ'!G431="Подземная бесканальная",2,IF('14.1.ТС УЧ'!G431="Надземная",1,0)))</f>
        <v>2</v>
      </c>
      <c r="G432" s="104">
        <f t="shared" si="70"/>
        <v>0.05</v>
      </c>
      <c r="H432" s="14">
        <f ca="1">IF(C432=0,0,YEAR(TODAY())-'14.1.ТС УЧ'!F431)</f>
        <v>58</v>
      </c>
      <c r="I432" s="104">
        <f>IF(C432=0,0,'14.1.ТС УЧ'!I431/1000)</f>
        <v>0.04</v>
      </c>
      <c r="J432" s="104">
        <f t="shared" si="71"/>
        <v>1</v>
      </c>
      <c r="K432" s="14">
        <f>IF(C432=0,0,'14.1.ТС УЧ'!H431/1000)</f>
        <v>0.20699999999999999</v>
      </c>
      <c r="L432" s="14">
        <f t="shared" ca="1" si="72"/>
        <v>9.0870726847215302</v>
      </c>
      <c r="M432" s="13">
        <f t="shared" ca="1" si="73"/>
        <v>74622.13627657351</v>
      </c>
      <c r="N432" s="13">
        <f t="shared" ca="1" si="74"/>
        <v>2984.8854510629403</v>
      </c>
      <c r="O432" s="12">
        <f t="shared" si="75"/>
        <v>11.266790607995985</v>
      </c>
      <c r="P432" s="12">
        <f t="shared" si="76"/>
        <v>8.8756420066092731E-2</v>
      </c>
      <c r="Q432" s="11">
        <f t="shared" ca="1" si="68"/>
        <v>116580.64335284753</v>
      </c>
      <c r="R432" s="10">
        <f t="shared" ca="1" si="77"/>
        <v>0</v>
      </c>
      <c r="U432" s="9">
        <f t="shared" ca="1" si="69"/>
        <v>110091.63752661736</v>
      </c>
    </row>
    <row r="433" spans="2:21" ht="27.6" x14ac:dyDescent="0.3">
      <c r="B433" s="104">
        <v>427</v>
      </c>
      <c r="C433" s="104" t="str">
        <f>'14.1.ТС УЧ'!C432</f>
        <v xml:space="preserve">Блочно-модульная котельная EMS-5600M (п. Сатис) </v>
      </c>
      <c r="D433" s="104" t="str">
        <f>'14.1.ТС УЧ'!D432</f>
        <v>ТК36А</v>
      </c>
      <c r="E433" s="104" t="str">
        <f>'14.1.ТС УЧ'!E432</f>
        <v xml:space="preserve">ТК26 </v>
      </c>
      <c r="F433" s="104">
        <f>IF('14.1.ТС УЧ'!G432="Подземная канальная или подвальная",2,IF('14.1.ТС УЧ'!G432="Подземная бесканальная",2,IF('14.1.ТС УЧ'!G432="Надземная",1,0)))</f>
        <v>2</v>
      </c>
      <c r="G433" s="104">
        <f t="shared" si="70"/>
        <v>0.05</v>
      </c>
      <c r="H433" s="14">
        <f ca="1">IF(C433=0,0,YEAR(TODAY())-'14.1.ТС УЧ'!F432)</f>
        <v>39</v>
      </c>
      <c r="I433" s="104">
        <f>IF(C433=0,0,'14.1.ТС УЧ'!I432/1000)</f>
        <v>7.0000000000000007E-2</v>
      </c>
      <c r="J433" s="104">
        <f t="shared" si="71"/>
        <v>1</v>
      </c>
      <c r="K433" s="14">
        <f>IF(C433=0,0,'14.1.ТС УЧ'!H432/1000)</f>
        <v>0.20699999999999999</v>
      </c>
      <c r="L433" s="14">
        <f t="shared" ca="1" si="72"/>
        <v>3.5143437902946464</v>
      </c>
      <c r="M433" s="13">
        <f t="shared" ca="1" si="73"/>
        <v>1.5314740018877633</v>
      </c>
      <c r="N433" s="13">
        <f t="shared" ca="1" si="74"/>
        <v>0.10720318013214344</v>
      </c>
      <c r="O433" s="12">
        <f t="shared" si="75"/>
        <v>11.266790607995985</v>
      </c>
      <c r="P433" s="12">
        <f t="shared" si="76"/>
        <v>8.8756420066092731E-2</v>
      </c>
      <c r="Q433" s="11">
        <f t="shared" ca="1" si="68"/>
        <v>116580.64335284753</v>
      </c>
      <c r="R433" s="10">
        <f t="shared" ca="1" si="77"/>
        <v>0.89834312897062008</v>
      </c>
      <c r="U433" s="9">
        <f t="shared" ca="1" si="69"/>
        <v>110092.84536240042</v>
      </c>
    </row>
    <row r="434" spans="2:21" ht="27.6" x14ac:dyDescent="0.3">
      <c r="B434" s="104">
        <v>428</v>
      </c>
      <c r="C434" s="104" t="str">
        <f>'14.1.ТС УЧ'!C433</f>
        <v xml:space="preserve">Блочно-модульная котельная EMS-5600M (п. Сатис) </v>
      </c>
      <c r="D434" s="104" t="str">
        <f>'14.1.ТС УЧ'!D433</f>
        <v>ТК36А</v>
      </c>
      <c r="E434" s="104" t="str">
        <f>'14.1.ТС УЧ'!E433</f>
        <v xml:space="preserve">ТК27 </v>
      </c>
      <c r="F434" s="104">
        <f>IF('14.1.ТС УЧ'!G433="Подземная канальная или подвальная",2,IF('14.1.ТС УЧ'!G433="Подземная бесканальная",2,IF('14.1.ТС УЧ'!G433="Надземная",1,0)))</f>
        <v>2</v>
      </c>
      <c r="G434" s="104">
        <f t="shared" si="70"/>
        <v>0.05</v>
      </c>
      <c r="H434" s="14">
        <f ca="1">IF(C434=0,0,YEAR(TODAY())-'14.1.ТС УЧ'!F433)</f>
        <v>46</v>
      </c>
      <c r="I434" s="104">
        <f>IF(C434=0,0,'14.1.ТС УЧ'!I433/1000)</f>
        <v>3.3000000000000002E-2</v>
      </c>
      <c r="J434" s="104">
        <f t="shared" si="71"/>
        <v>1</v>
      </c>
      <c r="K434" s="14">
        <f>IF(C434=0,0,'14.1.ТС УЧ'!H433/1000)</f>
        <v>0.20699999999999999</v>
      </c>
      <c r="L434" s="14">
        <f t="shared" ca="1" si="72"/>
        <v>4.9870912274073591</v>
      </c>
      <c r="M434" s="13">
        <f t="shared" ca="1" si="73"/>
        <v>21.950577009860076</v>
      </c>
      <c r="N434" s="13">
        <f t="shared" ca="1" si="74"/>
        <v>0.7243690413253826</v>
      </c>
      <c r="O434" s="12">
        <f t="shared" si="75"/>
        <v>11.266790607995985</v>
      </c>
      <c r="P434" s="12">
        <f t="shared" si="76"/>
        <v>8.8756420066092731E-2</v>
      </c>
      <c r="Q434" s="11">
        <f t="shared" ca="1" si="68"/>
        <v>116580.64335284753</v>
      </c>
      <c r="R434" s="10">
        <f t="shared" ca="1" si="77"/>
        <v>0.48463025417070299</v>
      </c>
      <c r="U434" s="9">
        <f t="shared" ca="1" si="69"/>
        <v>110101.00667671194</v>
      </c>
    </row>
    <row r="435" spans="2:21" ht="27.6" x14ac:dyDescent="0.3">
      <c r="B435" s="104">
        <v>429</v>
      </c>
      <c r="C435" s="104" t="str">
        <f>'14.1.ТС УЧ'!C434</f>
        <v xml:space="preserve">Блочно-модульная котельная EMS-5600M (п. Сатис) </v>
      </c>
      <c r="D435" s="104" t="str">
        <f>'14.1.ТС УЧ'!D434</f>
        <v>ТК27</v>
      </c>
      <c r="E435" s="104" t="str">
        <f>'14.1.ТС УЧ'!E434</f>
        <v xml:space="preserve">ТК28 </v>
      </c>
      <c r="F435" s="104">
        <f>IF('14.1.ТС УЧ'!G434="Подземная канальная или подвальная",2,IF('14.1.ТС УЧ'!G434="Подземная бесканальная",2,IF('14.1.ТС УЧ'!G434="Надземная",1,0)))</f>
        <v>2</v>
      </c>
      <c r="G435" s="104">
        <f t="shared" si="70"/>
        <v>0.05</v>
      </c>
      <c r="H435" s="14">
        <f ca="1">IF(C435=0,0,YEAR(TODAY())-'14.1.ТС УЧ'!F434)</f>
        <v>46</v>
      </c>
      <c r="I435" s="104">
        <f>IF(C435=0,0,'14.1.ТС УЧ'!I434/1000)</f>
        <v>2.5000000000000001E-2</v>
      </c>
      <c r="J435" s="104">
        <f t="shared" si="71"/>
        <v>1</v>
      </c>
      <c r="K435" s="14">
        <f>IF(C435=0,0,'14.1.ТС УЧ'!H434/1000)</f>
        <v>0.20699999999999999</v>
      </c>
      <c r="L435" s="14">
        <f t="shared" ca="1" si="72"/>
        <v>4.9870912274073591</v>
      </c>
      <c r="M435" s="13">
        <f t="shared" ca="1" si="73"/>
        <v>21.950577009860076</v>
      </c>
      <c r="N435" s="13">
        <f t="shared" ca="1" si="74"/>
        <v>0.54876442524650193</v>
      </c>
      <c r="O435" s="12">
        <f t="shared" si="75"/>
        <v>11.266790607995985</v>
      </c>
      <c r="P435" s="12">
        <f t="shared" si="76"/>
        <v>8.8756420066092731E-2</v>
      </c>
      <c r="Q435" s="11">
        <f t="shared" ca="1" si="68"/>
        <v>116580.64335284753</v>
      </c>
      <c r="R435" s="10">
        <f t="shared" ca="1" si="77"/>
        <v>0.5776631155804296</v>
      </c>
      <c r="U435" s="9">
        <f t="shared" ca="1" si="69"/>
        <v>110107.18949058431</v>
      </c>
    </row>
    <row r="436" spans="2:21" ht="27.6" x14ac:dyDescent="0.3">
      <c r="B436" s="104">
        <v>430</v>
      </c>
      <c r="C436" s="104" t="str">
        <f>'14.1.ТС УЧ'!C435</f>
        <v xml:space="preserve">Блочно-модульная котельная EMS-5600M (п. Сатис) </v>
      </c>
      <c r="D436" s="104" t="str">
        <f>'14.1.ТС УЧ'!D435</f>
        <v>УТ15</v>
      </c>
      <c r="E436" s="104" t="str">
        <f>'14.1.ТС УЧ'!E435</f>
        <v xml:space="preserve">УТ16 </v>
      </c>
      <c r="F436" s="104">
        <f>IF('14.1.ТС УЧ'!G435="Подземная канальная или подвальная",2,IF('14.1.ТС УЧ'!G435="Подземная бесканальная",2,IF('14.1.ТС УЧ'!G435="Надземная",1,0)))</f>
        <v>1</v>
      </c>
      <c r="G436" s="104">
        <f t="shared" si="70"/>
        <v>0.05</v>
      </c>
      <c r="H436" s="14">
        <f ca="1">IF(C436=0,0,YEAR(TODAY())-'14.1.ТС УЧ'!F435)</f>
        <v>37</v>
      </c>
      <c r="I436" s="104">
        <f>IF(C436=0,0,'14.1.ТС УЧ'!I435/1000)</f>
        <v>1.7999999999999999E-2</v>
      </c>
      <c r="J436" s="104">
        <f t="shared" si="71"/>
        <v>1</v>
      </c>
      <c r="K436" s="14">
        <f>IF(C436=0,0,'14.1.ТС УЧ'!H435/1000)</f>
        <v>0.15</v>
      </c>
      <c r="L436" s="14">
        <f t="shared" ca="1" si="72"/>
        <v>3.179909761300916</v>
      </c>
      <c r="M436" s="13">
        <f t="shared" ca="1" si="73"/>
        <v>0.86616072845063563</v>
      </c>
      <c r="N436" s="13">
        <f t="shared" ca="1" si="74"/>
        <v>1.559089311211144E-2</v>
      </c>
      <c r="O436" s="12">
        <f t="shared" si="75"/>
        <v>8.5878591746839028</v>
      </c>
      <c r="P436" s="12">
        <f t="shared" si="76"/>
        <v>0.11644345577392487</v>
      </c>
      <c r="Q436" s="11">
        <f t="shared" ca="1" si="68"/>
        <v>116580.64335284753</v>
      </c>
      <c r="R436" s="10">
        <f t="shared" ca="1" si="77"/>
        <v>0.98453001568764098</v>
      </c>
      <c r="U436" s="9">
        <f t="shared" ca="1" si="69"/>
        <v>110107.32338297876</v>
      </c>
    </row>
    <row r="437" spans="2:21" ht="27.6" x14ac:dyDescent="0.3">
      <c r="B437" s="104">
        <v>431</v>
      </c>
      <c r="C437" s="104" t="str">
        <f>'14.1.ТС УЧ'!C436</f>
        <v xml:space="preserve">Блочно-модульная котельная EMS-5600M (п. Сатис) </v>
      </c>
      <c r="D437" s="104" t="str">
        <f>'14.1.ТС УЧ'!D436</f>
        <v>УТ4</v>
      </c>
      <c r="E437" s="104" t="str">
        <f>'14.1.ТС УЧ'!E436</f>
        <v xml:space="preserve">УТ15 </v>
      </c>
      <c r="F437" s="104">
        <f>IF('14.1.ТС УЧ'!G436="Подземная канальная или подвальная",2,IF('14.1.ТС УЧ'!G436="Подземная бесканальная",2,IF('14.1.ТС УЧ'!G436="Надземная",1,0)))</f>
        <v>2</v>
      </c>
      <c r="G437" s="104">
        <f t="shared" si="70"/>
        <v>0.05</v>
      </c>
      <c r="H437" s="14">
        <f ca="1">IF(C437=0,0,YEAR(TODAY())-'14.1.ТС УЧ'!F436)</f>
        <v>37</v>
      </c>
      <c r="I437" s="104">
        <f>IF(C437=0,0,'14.1.ТС УЧ'!I436/1000)</f>
        <v>1.2E-2</v>
      </c>
      <c r="J437" s="104">
        <f t="shared" si="71"/>
        <v>1</v>
      </c>
      <c r="K437" s="14">
        <f>IF(C437=0,0,'14.1.ТС УЧ'!H436/1000)</f>
        <v>0.15</v>
      </c>
      <c r="L437" s="14">
        <f t="shared" ca="1" si="72"/>
        <v>3.179909761300916</v>
      </c>
      <c r="M437" s="13">
        <f t="shared" ca="1" si="73"/>
        <v>0.86616072845063563</v>
      </c>
      <c r="N437" s="13">
        <f t="shared" ca="1" si="74"/>
        <v>1.0393928741407628E-2</v>
      </c>
      <c r="O437" s="12">
        <f t="shared" si="75"/>
        <v>8.5878591746839028</v>
      </c>
      <c r="P437" s="12">
        <f t="shared" si="76"/>
        <v>0.11644345577392487</v>
      </c>
      <c r="Q437" s="11">
        <f t="shared" ca="1" si="68"/>
        <v>116580.64335284753</v>
      </c>
      <c r="R437" s="10">
        <f t="shared" ca="1" si="77"/>
        <v>0.98965990147203642</v>
      </c>
      <c r="U437" s="9">
        <f t="shared" ca="1" si="69"/>
        <v>110107.41264457507</v>
      </c>
    </row>
    <row r="438" spans="2:21" ht="27.6" x14ac:dyDescent="0.3">
      <c r="B438" s="104">
        <v>432</v>
      </c>
      <c r="C438" s="104" t="str">
        <f>'14.1.ТС УЧ'!C437</f>
        <v xml:space="preserve">Блочно-модульная котельная EMS-5600M (п. Сатис) </v>
      </c>
      <c r="D438" s="104" t="str">
        <f>'14.1.ТС УЧ'!D437</f>
        <v>УТ16</v>
      </c>
      <c r="E438" s="104" t="str">
        <f>'14.1.ТС УЧ'!E437</f>
        <v xml:space="preserve">ТК43 </v>
      </c>
      <c r="F438" s="104">
        <f>IF('14.1.ТС УЧ'!G437="Подземная канальная или подвальная",2,IF('14.1.ТС УЧ'!G437="Подземная бесканальная",2,IF('14.1.ТС УЧ'!G437="Надземная",1,0)))</f>
        <v>2</v>
      </c>
      <c r="G438" s="104">
        <f t="shared" si="70"/>
        <v>0.05</v>
      </c>
      <c r="H438" s="14">
        <f ca="1">IF(C438=0,0,YEAR(TODAY())-'14.1.ТС УЧ'!F437)</f>
        <v>37</v>
      </c>
      <c r="I438" s="104">
        <f>IF(C438=0,0,'14.1.ТС УЧ'!I437/1000)</f>
        <v>9.0999999999999998E-2</v>
      </c>
      <c r="J438" s="104">
        <f t="shared" si="71"/>
        <v>1</v>
      </c>
      <c r="K438" s="14">
        <f>IF(C438=0,0,'14.1.ТС УЧ'!H437/1000)</f>
        <v>0.15</v>
      </c>
      <c r="L438" s="14">
        <f t="shared" ca="1" si="72"/>
        <v>3.179909761300916</v>
      </c>
      <c r="M438" s="13">
        <f t="shared" ca="1" si="73"/>
        <v>0.86616072845063563</v>
      </c>
      <c r="N438" s="13">
        <f t="shared" ca="1" si="74"/>
        <v>7.8820626289007836E-2</v>
      </c>
      <c r="O438" s="12">
        <f t="shared" si="75"/>
        <v>8.5878591746839028</v>
      </c>
      <c r="P438" s="12">
        <f t="shared" si="76"/>
        <v>0.11644345577392487</v>
      </c>
      <c r="Q438" s="11">
        <f t="shared" ca="1" si="68"/>
        <v>116580.64335284753</v>
      </c>
      <c r="R438" s="10">
        <f t="shared" ca="1" si="77"/>
        <v>0.92420568778178747</v>
      </c>
      <c r="U438" s="9">
        <f t="shared" ca="1" si="69"/>
        <v>110108.0895450137</v>
      </c>
    </row>
    <row r="439" spans="2:21" ht="27.6" x14ac:dyDescent="0.3">
      <c r="B439" s="104">
        <v>433</v>
      </c>
      <c r="C439" s="104" t="str">
        <f>'14.1.ТС УЧ'!C438</f>
        <v xml:space="preserve">Блочно-модульная котельная EMS-5600M (п. Сатис) </v>
      </c>
      <c r="D439" s="104" t="str">
        <f>'14.1.ТС УЧ'!D438</f>
        <v>ТК43</v>
      </c>
      <c r="E439" s="104" t="str">
        <f>'14.1.ТС УЧ'!E438</f>
        <v xml:space="preserve">ТК44 </v>
      </c>
      <c r="F439" s="104">
        <f>IF('14.1.ТС УЧ'!G438="Подземная канальная или подвальная",2,IF('14.1.ТС УЧ'!G438="Подземная бесканальная",2,IF('14.1.ТС УЧ'!G438="Надземная",1,0)))</f>
        <v>2</v>
      </c>
      <c r="G439" s="104">
        <f t="shared" si="70"/>
        <v>0.05</v>
      </c>
      <c r="H439" s="14">
        <f ca="1">IF(C439=0,0,YEAR(TODAY())-'14.1.ТС УЧ'!F438)</f>
        <v>37</v>
      </c>
      <c r="I439" s="104">
        <f>IF(C439=0,0,'14.1.ТС УЧ'!I438/1000)</f>
        <v>4.3999999999999997E-2</v>
      </c>
      <c r="J439" s="104">
        <f t="shared" si="71"/>
        <v>1</v>
      </c>
      <c r="K439" s="14">
        <f>IF(C439=0,0,'14.1.ТС УЧ'!H438/1000)</f>
        <v>0.15</v>
      </c>
      <c r="L439" s="14">
        <f t="shared" ca="1" si="72"/>
        <v>3.179909761300916</v>
      </c>
      <c r="M439" s="13">
        <f t="shared" ca="1" si="73"/>
        <v>0.86616072845063563</v>
      </c>
      <c r="N439" s="13">
        <f t="shared" ca="1" si="74"/>
        <v>3.8111072051827968E-2</v>
      </c>
      <c r="O439" s="12">
        <f t="shared" si="75"/>
        <v>8.5878591746839028</v>
      </c>
      <c r="P439" s="12">
        <f t="shared" si="76"/>
        <v>0.11644345577392487</v>
      </c>
      <c r="Q439" s="11">
        <f t="shared" ca="1" si="68"/>
        <v>116580.64335284753</v>
      </c>
      <c r="R439" s="10">
        <f t="shared" ca="1" si="77"/>
        <v>0.96260601632780862</v>
      </c>
      <c r="U439" s="9">
        <f t="shared" ca="1" si="69"/>
        <v>110108.41683753348</v>
      </c>
    </row>
    <row r="440" spans="2:21" ht="27.6" x14ac:dyDescent="0.3">
      <c r="B440" s="104">
        <v>434</v>
      </c>
      <c r="C440" s="104" t="str">
        <f>'14.1.ТС УЧ'!C439</f>
        <v xml:space="preserve">Блочно-модульная котельная EMS-5600M (п. Сатис) </v>
      </c>
      <c r="D440" s="104" t="str">
        <f>'14.1.ТС УЧ'!D439</f>
        <v>ТК44</v>
      </c>
      <c r="E440" s="104" t="str">
        <f>'14.1.ТС УЧ'!E439</f>
        <v xml:space="preserve">ТК45 </v>
      </c>
      <c r="F440" s="104">
        <f>IF('14.1.ТС УЧ'!G439="Подземная канальная или подвальная",2,IF('14.1.ТС УЧ'!G439="Подземная бесканальная",2,IF('14.1.ТС УЧ'!G439="Надземная",1,0)))</f>
        <v>2</v>
      </c>
      <c r="G440" s="104">
        <f t="shared" si="70"/>
        <v>0.05</v>
      </c>
      <c r="H440" s="14">
        <f ca="1">IF(C440=0,0,YEAR(TODAY())-'14.1.ТС УЧ'!F439)</f>
        <v>37</v>
      </c>
      <c r="I440" s="104">
        <f>IF(C440=0,0,'14.1.ТС УЧ'!I439/1000)</f>
        <v>6.5000000000000002E-2</v>
      </c>
      <c r="J440" s="104">
        <f t="shared" si="71"/>
        <v>1</v>
      </c>
      <c r="K440" s="14">
        <f>IF(C440=0,0,'14.1.ТС УЧ'!H439/1000)</f>
        <v>0.15</v>
      </c>
      <c r="L440" s="14">
        <f t="shared" ca="1" si="72"/>
        <v>3.179909761300916</v>
      </c>
      <c r="M440" s="13">
        <f t="shared" ca="1" si="73"/>
        <v>0.86616072845063563</v>
      </c>
      <c r="N440" s="13">
        <f t="shared" ca="1" si="74"/>
        <v>5.6300447349291315E-2</v>
      </c>
      <c r="O440" s="12">
        <f t="shared" si="75"/>
        <v>8.5878591746839028</v>
      </c>
      <c r="P440" s="12">
        <f t="shared" si="76"/>
        <v>0.11644345577392487</v>
      </c>
      <c r="Q440" s="11">
        <f t="shared" ca="1" si="68"/>
        <v>116580.64335284753</v>
      </c>
      <c r="R440" s="10">
        <f t="shared" ca="1" si="77"/>
        <v>0.94525509383534478</v>
      </c>
      <c r="U440" s="9">
        <f t="shared" ca="1" si="69"/>
        <v>110108.90033784679</v>
      </c>
    </row>
    <row r="441" spans="2:21" ht="27.6" x14ac:dyDescent="0.3">
      <c r="B441" s="104">
        <v>435</v>
      </c>
      <c r="C441" s="104" t="str">
        <f>'14.1.ТС УЧ'!C440</f>
        <v xml:space="preserve">Блочно-модульная котельная EMS-5600M (п. Сатис) </v>
      </c>
      <c r="D441" s="104" t="str">
        <f>'14.1.ТС УЧ'!D440</f>
        <v>ТК45</v>
      </c>
      <c r="E441" s="104" t="str">
        <f>'14.1.ТС УЧ'!E440</f>
        <v xml:space="preserve">ТК46 </v>
      </c>
      <c r="F441" s="104">
        <f>IF('14.1.ТС УЧ'!G440="Подземная канальная или подвальная",2,IF('14.1.ТС УЧ'!G440="Подземная бесканальная",2,IF('14.1.ТС УЧ'!G440="Надземная",1,0)))</f>
        <v>2</v>
      </c>
      <c r="G441" s="104">
        <f t="shared" si="70"/>
        <v>0.05</v>
      </c>
      <c r="H441" s="14">
        <f ca="1">IF(C441=0,0,YEAR(TODAY())-'14.1.ТС УЧ'!F440)</f>
        <v>37</v>
      </c>
      <c r="I441" s="104">
        <f>IF(C441=0,0,'14.1.ТС УЧ'!I440/1000)</f>
        <v>8.3000000000000004E-2</v>
      </c>
      <c r="J441" s="104">
        <f t="shared" si="71"/>
        <v>1</v>
      </c>
      <c r="K441" s="14">
        <f>IF(C441=0,0,'14.1.ТС УЧ'!H440/1000)</f>
        <v>0.15</v>
      </c>
      <c r="L441" s="14">
        <f t="shared" ca="1" si="72"/>
        <v>3.179909761300916</v>
      </c>
      <c r="M441" s="13">
        <f t="shared" ca="1" si="73"/>
        <v>0.86616072845063563</v>
      </c>
      <c r="N441" s="13">
        <f t="shared" ca="1" si="74"/>
        <v>7.1891340461402761E-2</v>
      </c>
      <c r="O441" s="12">
        <f t="shared" si="75"/>
        <v>8.5878591746839028</v>
      </c>
      <c r="P441" s="12">
        <f t="shared" si="76"/>
        <v>0.11644345577392487</v>
      </c>
      <c r="Q441" s="11">
        <f t="shared" ca="1" si="68"/>
        <v>116580.64335284753</v>
      </c>
      <c r="R441" s="10">
        <f t="shared" ca="1" si="77"/>
        <v>0.93063201236253446</v>
      </c>
      <c r="U441" s="9">
        <f t="shared" ca="1" si="69"/>
        <v>110109.51773055455</v>
      </c>
    </row>
    <row r="442" spans="2:21" ht="27.6" x14ac:dyDescent="0.3">
      <c r="B442" s="104">
        <v>436</v>
      </c>
      <c r="C442" s="104" t="str">
        <f>'14.1.ТС УЧ'!C441</f>
        <v xml:space="preserve">Блочно-модульная котельная EMS-5600M (п. Сатис) </v>
      </c>
      <c r="D442" s="104" t="str">
        <f>'14.1.ТС УЧ'!D441</f>
        <v>ТК46</v>
      </c>
      <c r="E442" s="104" t="str">
        <f>'14.1.ТС УЧ'!E441</f>
        <v xml:space="preserve">ТК47 </v>
      </c>
      <c r="F442" s="104">
        <f>IF('14.1.ТС УЧ'!G441="Подземная канальная или подвальная",2,IF('14.1.ТС УЧ'!G441="Подземная бесканальная",2,IF('14.1.ТС УЧ'!G441="Надземная",1,0)))</f>
        <v>2</v>
      </c>
      <c r="G442" s="104">
        <f t="shared" si="70"/>
        <v>0.05</v>
      </c>
      <c r="H442" s="14">
        <f ca="1">IF(C442=0,0,YEAR(TODAY())-'14.1.ТС УЧ'!F441)</f>
        <v>37</v>
      </c>
      <c r="I442" s="104">
        <f>IF(C442=0,0,'14.1.ТС УЧ'!I441/1000)</f>
        <v>0.05</v>
      </c>
      <c r="J442" s="104">
        <f t="shared" si="71"/>
        <v>1</v>
      </c>
      <c r="K442" s="14">
        <f>IF(C442=0,0,'14.1.ТС УЧ'!H441/1000)</f>
        <v>0.15</v>
      </c>
      <c r="L442" s="14">
        <f t="shared" ca="1" si="72"/>
        <v>3.179909761300916</v>
      </c>
      <c r="M442" s="13">
        <f t="shared" ca="1" si="73"/>
        <v>0.86616072845063563</v>
      </c>
      <c r="N442" s="13">
        <f t="shared" ca="1" si="74"/>
        <v>4.3308036422531782E-2</v>
      </c>
      <c r="O442" s="12">
        <f t="shared" si="75"/>
        <v>8.5878591746839028</v>
      </c>
      <c r="P442" s="12">
        <f t="shared" si="76"/>
        <v>0.11644345577392487</v>
      </c>
      <c r="Q442" s="11">
        <f t="shared" ca="1" si="68"/>
        <v>116580.64335284753</v>
      </c>
      <c r="R442" s="10">
        <f t="shared" ca="1" si="77"/>
        <v>0.95761636391106564</v>
      </c>
      <c r="U442" s="9">
        <f t="shared" ca="1" si="69"/>
        <v>110109.88965387248</v>
      </c>
    </row>
    <row r="443" spans="2:21" ht="27.6" x14ac:dyDescent="0.3">
      <c r="B443" s="104">
        <v>437</v>
      </c>
      <c r="C443" s="104" t="str">
        <f>'14.1.ТС УЧ'!C442</f>
        <v xml:space="preserve">Блочно-модульная котельная EMS-5600M (п. Сатис) </v>
      </c>
      <c r="D443" s="104" t="str">
        <f>'14.1.ТС УЧ'!D442</f>
        <v>ТК47</v>
      </c>
      <c r="E443" s="104" t="str">
        <f>'14.1.ТС УЧ'!E442</f>
        <v xml:space="preserve">ТК48 </v>
      </c>
      <c r="F443" s="104">
        <f>IF('14.1.ТС УЧ'!G442="Подземная канальная или подвальная",2,IF('14.1.ТС УЧ'!G442="Подземная бесканальная",2,IF('14.1.ТС УЧ'!G442="Надземная",1,0)))</f>
        <v>2</v>
      </c>
      <c r="G443" s="104">
        <f t="shared" si="70"/>
        <v>0.05</v>
      </c>
      <c r="H443" s="14">
        <f ca="1">IF(C443=0,0,YEAR(TODAY())-'14.1.ТС УЧ'!F442)</f>
        <v>37</v>
      </c>
      <c r="I443" s="104">
        <f>IF(C443=0,0,'14.1.ТС УЧ'!I442/1000)</f>
        <v>7.8E-2</v>
      </c>
      <c r="J443" s="104">
        <f t="shared" si="71"/>
        <v>1</v>
      </c>
      <c r="K443" s="14">
        <f>IF(C443=0,0,'14.1.ТС УЧ'!H442/1000)</f>
        <v>0.15</v>
      </c>
      <c r="L443" s="14">
        <f t="shared" ca="1" si="72"/>
        <v>3.179909761300916</v>
      </c>
      <c r="M443" s="13">
        <f t="shared" ca="1" si="73"/>
        <v>0.86616072845063563</v>
      </c>
      <c r="N443" s="13">
        <f t="shared" ca="1" si="74"/>
        <v>6.7560536819149586E-2</v>
      </c>
      <c r="O443" s="12">
        <f t="shared" si="75"/>
        <v>8.5878591746839028</v>
      </c>
      <c r="P443" s="12">
        <f t="shared" si="76"/>
        <v>0.11644345577392487</v>
      </c>
      <c r="Q443" s="11">
        <f t="shared" ca="1" si="68"/>
        <v>116580.64335284753</v>
      </c>
      <c r="R443" s="10">
        <f t="shared" ca="1" si="77"/>
        <v>0.93467113688576731</v>
      </c>
      <c r="U443" s="9">
        <f t="shared" ca="1" si="69"/>
        <v>110110.46985424845</v>
      </c>
    </row>
    <row r="444" spans="2:21" ht="27.6" x14ac:dyDescent="0.3">
      <c r="B444" s="104">
        <v>438</v>
      </c>
      <c r="C444" s="104" t="str">
        <f>'14.1.ТС УЧ'!C443</f>
        <v xml:space="preserve">Блочно-модульная котельная EMS-5600M (п. Сатис) </v>
      </c>
      <c r="D444" s="104" t="str">
        <f>'14.1.ТС УЧ'!D443</f>
        <v>ТК48</v>
      </c>
      <c r="E444" s="104" t="str">
        <f>'14.1.ТС УЧ'!E443</f>
        <v xml:space="preserve">УТ17 </v>
      </c>
      <c r="F444" s="104">
        <f>IF('14.1.ТС УЧ'!G443="Подземная канальная или подвальная",2,IF('14.1.ТС УЧ'!G443="Подземная бесканальная",2,IF('14.1.ТС УЧ'!G443="Надземная",1,0)))</f>
        <v>2</v>
      </c>
      <c r="G444" s="104">
        <f t="shared" si="70"/>
        <v>0.05</v>
      </c>
      <c r="H444" s="14">
        <f ca="1">IF(C444=0,0,YEAR(TODAY())-'14.1.ТС УЧ'!F443)</f>
        <v>37</v>
      </c>
      <c r="I444" s="104">
        <f>IF(C444=0,0,'14.1.ТС УЧ'!I443/1000)</f>
        <v>7.8E-2</v>
      </c>
      <c r="J444" s="104">
        <f t="shared" si="71"/>
        <v>1</v>
      </c>
      <c r="K444" s="14">
        <f>IF(C444=0,0,'14.1.ТС УЧ'!H443/1000)</f>
        <v>0.125</v>
      </c>
      <c r="L444" s="14">
        <f t="shared" ca="1" si="72"/>
        <v>3.179909761300916</v>
      </c>
      <c r="M444" s="13">
        <f t="shared" ca="1" si="73"/>
        <v>0.86616072845063563</v>
      </c>
      <c r="N444" s="13">
        <f t="shared" ca="1" si="74"/>
        <v>6.7560536819149586E-2</v>
      </c>
      <c r="O444" s="12">
        <f t="shared" si="75"/>
        <v>7.4721243791773011</v>
      </c>
      <c r="P444" s="12">
        <f t="shared" si="76"/>
        <v>0.13383074869400158</v>
      </c>
      <c r="Q444" s="11">
        <f t="shared" ca="1" si="68"/>
        <v>116580.64335284753</v>
      </c>
      <c r="R444" s="10">
        <f t="shared" ca="1" si="77"/>
        <v>0.93467113688576731</v>
      </c>
      <c r="U444" s="9">
        <f t="shared" ca="1" si="69"/>
        <v>110110.97467498269</v>
      </c>
    </row>
    <row r="445" spans="2:21" ht="27.6" x14ac:dyDescent="0.3">
      <c r="B445" s="104">
        <v>439</v>
      </c>
      <c r="C445" s="104" t="str">
        <f>'14.1.ТС УЧ'!C444</f>
        <v xml:space="preserve">Блочно-модульная котельная EMS-5600M (п. Сатис) </v>
      </c>
      <c r="D445" s="104" t="str">
        <f>'14.1.ТС УЧ'!D444</f>
        <v>ТК8</v>
      </c>
      <c r="E445" s="104" t="str">
        <f>'14.1.ТС УЧ'!E444</f>
        <v xml:space="preserve">УТ11 </v>
      </c>
      <c r="F445" s="104">
        <f>IF('14.1.ТС УЧ'!G444="Подземная канальная или подвальная",2,IF('14.1.ТС УЧ'!G444="Подземная бесканальная",2,IF('14.1.ТС УЧ'!G444="Надземная",1,0)))</f>
        <v>2</v>
      </c>
      <c r="G445" s="104">
        <f t="shared" si="70"/>
        <v>0.05</v>
      </c>
      <c r="H445" s="14">
        <f ca="1">IF(C445=0,0,YEAR(TODAY())-'14.1.ТС УЧ'!F444)</f>
        <v>38</v>
      </c>
      <c r="I445" s="104">
        <f>IF(C445=0,0,'14.1.ТС УЧ'!I444/1000)</f>
        <v>1.4999999999999999E-2</v>
      </c>
      <c r="J445" s="104">
        <f t="shared" si="71"/>
        <v>1</v>
      </c>
      <c r="K445" s="14">
        <f>IF(C445=0,0,'14.1.ТС УЧ'!H444/1000)</f>
        <v>0.125</v>
      </c>
      <c r="L445" s="14">
        <f t="shared" ca="1" si="72"/>
        <v>3.3429472211396343</v>
      </c>
      <c r="M445" s="13">
        <f t="shared" ca="1" si="73"/>
        <v>1.1412278748440332</v>
      </c>
      <c r="N445" s="13">
        <f t="shared" ca="1" si="74"/>
        <v>1.7118418122660496E-2</v>
      </c>
      <c r="O445" s="12">
        <f t="shared" si="75"/>
        <v>7.4721243791773011</v>
      </c>
      <c r="P445" s="12">
        <f t="shared" si="76"/>
        <v>0.13383074869400158</v>
      </c>
      <c r="Q445" s="11">
        <f t="shared" ca="1" si="68"/>
        <v>116580.64335284753</v>
      </c>
      <c r="R445" s="10">
        <f t="shared" ca="1" si="77"/>
        <v>0.98302726949843666</v>
      </c>
      <c r="U445" s="9">
        <f t="shared" ca="1" si="69"/>
        <v>110111.10258593208</v>
      </c>
    </row>
    <row r="446" spans="2:21" ht="27.6" x14ac:dyDescent="0.3">
      <c r="B446" s="104">
        <v>440</v>
      </c>
      <c r="C446" s="104" t="str">
        <f>'14.1.ТС УЧ'!C445</f>
        <v xml:space="preserve">Блочно-модульная котельная EMS-5600M (п. Сатис) </v>
      </c>
      <c r="D446" s="104" t="str">
        <f>'14.1.ТС УЧ'!D445</f>
        <v>УТ11</v>
      </c>
      <c r="E446" s="104" t="str">
        <f>'14.1.ТС УЧ'!E445</f>
        <v xml:space="preserve">ТК9 </v>
      </c>
      <c r="F446" s="104">
        <f>IF('14.1.ТС УЧ'!G445="Подземная канальная или подвальная",2,IF('14.1.ТС УЧ'!G445="Подземная бесканальная",2,IF('14.1.ТС УЧ'!G445="Надземная",1,0)))</f>
        <v>2</v>
      </c>
      <c r="G446" s="104">
        <f t="shared" si="70"/>
        <v>0.05</v>
      </c>
      <c r="H446" s="14">
        <f ca="1">IF(C446=0,0,YEAR(TODAY())-'14.1.ТС УЧ'!F445)</f>
        <v>38</v>
      </c>
      <c r="I446" s="104">
        <f>IF(C446=0,0,'14.1.ТС УЧ'!I445/1000)</f>
        <v>3.2000000000000001E-2</v>
      </c>
      <c r="J446" s="104">
        <f t="shared" si="71"/>
        <v>1</v>
      </c>
      <c r="K446" s="14">
        <f>IF(C446=0,0,'14.1.ТС УЧ'!H445/1000)</f>
        <v>0.125</v>
      </c>
      <c r="L446" s="14">
        <f t="shared" ca="1" si="72"/>
        <v>3.3429472211396343</v>
      </c>
      <c r="M446" s="13">
        <f t="shared" ca="1" si="73"/>
        <v>1.1412278748440332</v>
      </c>
      <c r="N446" s="13">
        <f t="shared" ca="1" si="74"/>
        <v>3.6519291995009064E-2</v>
      </c>
      <c r="O446" s="12">
        <f t="shared" si="75"/>
        <v>7.4721243791773011</v>
      </c>
      <c r="P446" s="12">
        <f t="shared" si="76"/>
        <v>0.13383074869400158</v>
      </c>
      <c r="Q446" s="11">
        <f t="shared" ca="1" si="68"/>
        <v>116580.64335284753</v>
      </c>
      <c r="R446" s="10">
        <f t="shared" ca="1" si="77"/>
        <v>0.96413949354260819</v>
      </c>
      <c r="U446" s="9">
        <f t="shared" ca="1" si="69"/>
        <v>110111.3754626241</v>
      </c>
    </row>
    <row r="447" spans="2:21" ht="27.6" x14ac:dyDescent="0.3">
      <c r="B447" s="104">
        <v>441</v>
      </c>
      <c r="C447" s="104" t="str">
        <f>'14.1.ТС УЧ'!C446</f>
        <v xml:space="preserve">Блочно-модульная котельная EMS-5600M (п. Сатис) </v>
      </c>
      <c r="D447" s="104" t="str">
        <f>'14.1.ТС УЧ'!D446</f>
        <v>ТК9</v>
      </c>
      <c r="E447" s="104" t="str">
        <f>'14.1.ТС УЧ'!E446</f>
        <v xml:space="preserve">ТК10 </v>
      </c>
      <c r="F447" s="104">
        <f>IF('14.1.ТС УЧ'!G446="Подземная канальная или подвальная",2,IF('14.1.ТС УЧ'!G446="Подземная бесканальная",2,IF('14.1.ТС УЧ'!G446="Надземная",1,0)))</f>
        <v>2</v>
      </c>
      <c r="G447" s="104">
        <f t="shared" si="70"/>
        <v>0.05</v>
      </c>
      <c r="H447" s="14">
        <f ca="1">IF(C447=0,0,YEAR(TODAY())-'14.1.ТС УЧ'!F446)</f>
        <v>38</v>
      </c>
      <c r="I447" s="104">
        <f>IF(C447=0,0,'14.1.ТС УЧ'!I446/1000)</f>
        <v>5.0999999999999997E-2</v>
      </c>
      <c r="J447" s="104">
        <f t="shared" si="71"/>
        <v>1</v>
      </c>
      <c r="K447" s="14">
        <f>IF(C447=0,0,'14.1.ТС УЧ'!H446/1000)</f>
        <v>0.125</v>
      </c>
      <c r="L447" s="14">
        <f t="shared" ca="1" si="72"/>
        <v>3.3429472211396343</v>
      </c>
      <c r="M447" s="13">
        <f t="shared" ca="1" si="73"/>
        <v>1.1412278748440332</v>
      </c>
      <c r="N447" s="13">
        <f t="shared" ca="1" si="74"/>
        <v>5.8202621617045688E-2</v>
      </c>
      <c r="O447" s="12">
        <f t="shared" si="75"/>
        <v>7.4721243791773011</v>
      </c>
      <c r="P447" s="12">
        <f t="shared" si="76"/>
        <v>0.13383074869400158</v>
      </c>
      <c r="Q447" s="11">
        <f t="shared" ca="1" si="68"/>
        <v>116580.64335284753</v>
      </c>
      <c r="R447" s="10">
        <f t="shared" ca="1" si="77"/>
        <v>0.94345876292823505</v>
      </c>
      <c r="U447" s="9">
        <f t="shared" ca="1" si="69"/>
        <v>110111.81035985201</v>
      </c>
    </row>
    <row r="448" spans="2:21" ht="27.6" x14ac:dyDescent="0.3">
      <c r="B448" s="104">
        <v>442</v>
      </c>
      <c r="C448" s="104" t="str">
        <f>'14.1.ТС УЧ'!C447</f>
        <v xml:space="preserve">Блочно-модульная котельная EMS-5600M (п. Сатис) </v>
      </c>
      <c r="D448" s="104" t="str">
        <f>'14.1.ТС УЧ'!D447</f>
        <v>ТК17</v>
      </c>
      <c r="E448" s="104" t="str">
        <f>'14.1.ТС УЧ'!E447</f>
        <v xml:space="preserve">ТК18 </v>
      </c>
      <c r="F448" s="104">
        <f>IF('14.1.ТС УЧ'!G447="Подземная канальная или подвальная",2,IF('14.1.ТС УЧ'!G447="Подземная бесканальная",2,IF('14.1.ТС УЧ'!G447="Надземная",1,0)))</f>
        <v>2</v>
      </c>
      <c r="G448" s="104">
        <f t="shared" si="70"/>
        <v>0.05</v>
      </c>
      <c r="H448" s="14">
        <f ca="1">IF(C448=0,0,YEAR(TODAY())-'14.1.ТС УЧ'!F447)</f>
        <v>20</v>
      </c>
      <c r="I448" s="104">
        <f>IF(C448=0,0,'14.1.ТС УЧ'!I447/1000)</f>
        <v>4.2000000000000003E-2</v>
      </c>
      <c r="J448" s="104">
        <f t="shared" si="71"/>
        <v>1</v>
      </c>
      <c r="K448" s="14">
        <f>IF(C448=0,0,'14.1.ТС УЧ'!H447/1000)</f>
        <v>0.1</v>
      </c>
      <c r="L448" s="14">
        <f t="shared" ca="1" si="72"/>
        <v>1.3591409142295225</v>
      </c>
      <c r="M448" s="13">
        <f t="shared" ca="1" si="73"/>
        <v>6.4133093987318285E-2</v>
      </c>
      <c r="N448" s="13">
        <f t="shared" ca="1" si="74"/>
        <v>2.6935899474673682E-3</v>
      </c>
      <c r="O448" s="12">
        <f t="shared" si="75"/>
        <v>6.4003992435034274</v>
      </c>
      <c r="P448" s="12">
        <f t="shared" si="76"/>
        <v>0.15624025345216178</v>
      </c>
      <c r="Q448" s="11">
        <f t="shared" ca="1" si="68"/>
        <v>116580.64335284753</v>
      </c>
      <c r="R448" s="10">
        <f t="shared" ca="1" si="77"/>
        <v>0.99731003451093658</v>
      </c>
      <c r="U448" s="9">
        <f t="shared" ca="1" si="69"/>
        <v>110111.82759990307</v>
      </c>
    </row>
    <row r="449" spans="2:21" ht="27.6" x14ac:dyDescent="0.3">
      <c r="B449" s="104">
        <v>443</v>
      </c>
      <c r="C449" s="104" t="str">
        <f>'14.1.ТС УЧ'!C448</f>
        <v xml:space="preserve">Блочно-модульная котельная EMS-5600M (п. Сатис) </v>
      </c>
      <c r="D449" s="104" t="str">
        <f>'14.1.ТС УЧ'!D448</f>
        <v>ТК18</v>
      </c>
      <c r="E449" s="104" t="str">
        <f>'14.1.ТС УЧ'!E448</f>
        <v xml:space="preserve">ТК19 </v>
      </c>
      <c r="F449" s="104">
        <f>IF('14.1.ТС УЧ'!G448="Подземная канальная или подвальная",2,IF('14.1.ТС УЧ'!G448="Подземная бесканальная",2,IF('14.1.ТС УЧ'!G448="Надземная",1,0)))</f>
        <v>2</v>
      </c>
      <c r="G449" s="104">
        <f t="shared" si="70"/>
        <v>0.05</v>
      </c>
      <c r="H449" s="14">
        <f ca="1">IF(C449=0,0,YEAR(TODAY())-'14.1.ТС УЧ'!F448)</f>
        <v>20</v>
      </c>
      <c r="I449" s="104">
        <f>IF(C449=0,0,'14.1.ТС УЧ'!I448/1000)</f>
        <v>3.5999999999999997E-2</v>
      </c>
      <c r="J449" s="104">
        <f t="shared" si="71"/>
        <v>1</v>
      </c>
      <c r="K449" s="14">
        <f>IF(C449=0,0,'14.1.ТС УЧ'!H448/1000)</f>
        <v>0.1</v>
      </c>
      <c r="L449" s="14">
        <f t="shared" ca="1" si="72"/>
        <v>1.3591409142295225</v>
      </c>
      <c r="M449" s="13">
        <f t="shared" ca="1" si="73"/>
        <v>6.4133093987318285E-2</v>
      </c>
      <c r="N449" s="13">
        <f t="shared" ca="1" si="74"/>
        <v>2.308791383543458E-3</v>
      </c>
      <c r="O449" s="12">
        <f t="shared" si="75"/>
        <v>6.4003992435034274</v>
      </c>
      <c r="P449" s="12">
        <f t="shared" si="76"/>
        <v>0.15624025345216178</v>
      </c>
      <c r="Q449" s="11">
        <f t="shared" ca="1" si="68"/>
        <v>116580.64335284753</v>
      </c>
      <c r="R449" s="10">
        <f t="shared" ca="1" si="77"/>
        <v>0.99769387182529079</v>
      </c>
      <c r="U449" s="9">
        <f t="shared" ca="1" si="69"/>
        <v>110111.84237708969</v>
      </c>
    </row>
    <row r="450" spans="2:21" ht="27.6" x14ac:dyDescent="0.3">
      <c r="B450" s="104">
        <v>444</v>
      </c>
      <c r="C450" s="104" t="str">
        <f>'14.1.ТС УЧ'!C449</f>
        <v xml:space="preserve">Блочно-модульная котельная EMS-5600M (п. Сатис) </v>
      </c>
      <c r="D450" s="104" t="str">
        <f>'14.1.ТС УЧ'!D449</f>
        <v>ТК19</v>
      </c>
      <c r="E450" s="104" t="str">
        <f>'14.1.ТС УЧ'!E449</f>
        <v xml:space="preserve">ТК20 </v>
      </c>
      <c r="F450" s="104">
        <f>IF('14.1.ТС УЧ'!G449="Подземная канальная или подвальная",2,IF('14.1.ТС УЧ'!G449="Подземная бесканальная",2,IF('14.1.ТС УЧ'!G449="Надземная",1,0)))</f>
        <v>2</v>
      </c>
      <c r="G450" s="104">
        <f t="shared" si="70"/>
        <v>0.05</v>
      </c>
      <c r="H450" s="14">
        <f ca="1">IF(C450=0,0,YEAR(TODAY())-'14.1.ТС УЧ'!F449)</f>
        <v>19</v>
      </c>
      <c r="I450" s="104">
        <f>IF(C450=0,0,'14.1.ТС УЧ'!I449/1000)</f>
        <v>7.0000000000000007E-2</v>
      </c>
      <c r="J450" s="104">
        <f t="shared" si="71"/>
        <v>1</v>
      </c>
      <c r="K450" s="14">
        <f>IF(C450=0,0,'14.1.ТС УЧ'!H449/1000)</f>
        <v>0.1</v>
      </c>
      <c r="L450" s="14">
        <f t="shared" ca="1" si="72"/>
        <v>1.292854829657923</v>
      </c>
      <c r="M450" s="13">
        <f t="shared" ca="1" si="73"/>
        <v>6.0339866177946969E-2</v>
      </c>
      <c r="N450" s="13">
        <f t="shared" ca="1" si="74"/>
        <v>4.2237906324562886E-3</v>
      </c>
      <c r="O450" s="12">
        <f t="shared" si="75"/>
        <v>6.4003992435034274</v>
      </c>
      <c r="P450" s="12">
        <f t="shared" si="76"/>
        <v>0.15624025345216178</v>
      </c>
      <c r="Q450" s="11">
        <f t="shared" ca="1" si="68"/>
        <v>116580.64335284753</v>
      </c>
      <c r="R450" s="10">
        <f t="shared" ca="1" si="77"/>
        <v>0.99578511702542338</v>
      </c>
      <c r="U450" s="9">
        <f t="shared" ca="1" si="69"/>
        <v>110111.86941103607</v>
      </c>
    </row>
    <row r="451" spans="2:21" ht="27.6" x14ac:dyDescent="0.3">
      <c r="B451" s="104">
        <v>445</v>
      </c>
      <c r="C451" s="104" t="str">
        <f>'14.1.ТС УЧ'!C450</f>
        <v xml:space="preserve">Блочно-модульная котельная EMS-5600M (п. Сатис) </v>
      </c>
      <c r="D451" s="104" t="str">
        <f>'14.1.ТС УЧ'!D450</f>
        <v>ТК20</v>
      </c>
      <c r="E451" s="104" t="str">
        <f>'14.1.ТС УЧ'!E450</f>
        <v xml:space="preserve">ул. Советская, 5 </v>
      </c>
      <c r="F451" s="104">
        <f>IF('14.1.ТС УЧ'!G450="Подземная канальная или подвальная",2,IF('14.1.ТС УЧ'!G450="Подземная бесканальная",2,IF('14.1.ТС УЧ'!G450="Надземная",1,0)))</f>
        <v>2</v>
      </c>
      <c r="G451" s="104">
        <f t="shared" si="70"/>
        <v>0.05</v>
      </c>
      <c r="H451" s="14">
        <f ca="1">IF(C451=0,0,YEAR(TODAY())-'14.1.ТС УЧ'!F450)</f>
        <v>16</v>
      </c>
      <c r="I451" s="104">
        <f>IF(C451=0,0,'14.1.ТС УЧ'!I450/1000)</f>
        <v>3.5000000000000003E-2</v>
      </c>
      <c r="J451" s="104">
        <f t="shared" si="71"/>
        <v>1</v>
      </c>
      <c r="K451" s="14">
        <f>IF(C451=0,0,'14.1.ТС УЧ'!H450/1000)</f>
        <v>0.1</v>
      </c>
      <c r="L451" s="14">
        <f t="shared" ca="1" si="72"/>
        <v>1</v>
      </c>
      <c r="M451" s="13">
        <f t="shared" ca="1" si="73"/>
        <v>0.05</v>
      </c>
      <c r="N451" s="13">
        <f t="shared" ca="1" si="74"/>
        <v>1.7500000000000003E-3</v>
      </c>
      <c r="O451" s="12">
        <f t="shared" si="75"/>
        <v>6.4003992435034274</v>
      </c>
      <c r="P451" s="12">
        <f t="shared" si="76"/>
        <v>0.15624025345216178</v>
      </c>
      <c r="Q451" s="11">
        <f t="shared" ca="1" si="68"/>
        <v>116580.64335284753</v>
      </c>
      <c r="R451" s="10">
        <f t="shared" ca="1" si="77"/>
        <v>0.99825153035716152</v>
      </c>
      <c r="U451" s="9">
        <f t="shared" ca="1" si="69"/>
        <v>110111.88061173474</v>
      </c>
    </row>
    <row r="452" spans="2:21" ht="27.6" x14ac:dyDescent="0.3">
      <c r="B452" s="104">
        <v>446</v>
      </c>
      <c r="C452" s="104" t="str">
        <f>'14.1.ТС УЧ'!C451</f>
        <v xml:space="preserve">Блочно-модульная котельная EMS-5600M (п. Сатис) </v>
      </c>
      <c r="D452" s="104" t="str">
        <f>'14.1.ТС УЧ'!D451</f>
        <v>УТ17</v>
      </c>
      <c r="E452" s="104" t="str">
        <f>'14.1.ТС УЧ'!E451</f>
        <v xml:space="preserve">ТК49 </v>
      </c>
      <c r="F452" s="104">
        <f>IF('14.1.ТС УЧ'!G451="Подземная канальная или подвальная",2,IF('14.1.ТС УЧ'!G451="Подземная бесканальная",2,IF('14.1.ТС УЧ'!G451="Надземная",1,0)))</f>
        <v>2</v>
      </c>
      <c r="G452" s="104">
        <f t="shared" si="70"/>
        <v>0.05</v>
      </c>
      <c r="H452" s="14">
        <f ca="1">IF(C452=0,0,YEAR(TODAY())-'14.1.ТС УЧ'!F451)</f>
        <v>44</v>
      </c>
      <c r="I452" s="104">
        <f>IF(C452=0,0,'14.1.ТС УЧ'!I451/1000)</f>
        <v>2.4E-2</v>
      </c>
      <c r="J452" s="104">
        <f t="shared" si="71"/>
        <v>1</v>
      </c>
      <c r="K452" s="14">
        <f>IF(C452=0,0,'14.1.ТС УЧ'!H451/1000)</f>
        <v>0.1</v>
      </c>
      <c r="L452" s="14">
        <f t="shared" ca="1" si="72"/>
        <v>4.512506749717061</v>
      </c>
      <c r="M452" s="13">
        <f t="shared" ca="1" si="73"/>
        <v>9.1012673845597813</v>
      </c>
      <c r="N452" s="13">
        <f t="shared" ca="1" si="74"/>
        <v>0.21843041722943476</v>
      </c>
      <c r="O452" s="12">
        <f t="shared" si="75"/>
        <v>6.4003992435034274</v>
      </c>
      <c r="P452" s="12">
        <f t="shared" si="76"/>
        <v>0.15624025345216178</v>
      </c>
      <c r="Q452" s="11">
        <f t="shared" ca="1" si="68"/>
        <v>116580.64335284753</v>
      </c>
      <c r="R452" s="10">
        <f t="shared" ca="1" si="77"/>
        <v>0.80377940669688819</v>
      </c>
      <c r="U452" s="9">
        <f t="shared" ca="1" si="69"/>
        <v>110113.27865361194</v>
      </c>
    </row>
    <row r="453" spans="2:21" ht="27.6" x14ac:dyDescent="0.3">
      <c r="B453" s="104">
        <v>447</v>
      </c>
      <c r="C453" s="104" t="str">
        <f>'14.1.ТС УЧ'!C452</f>
        <v xml:space="preserve">Блочно-модульная котельная EMS-5600M (п. Сатис) </v>
      </c>
      <c r="D453" s="104" t="str">
        <f>'14.1.ТС УЧ'!D452</f>
        <v>ТК48</v>
      </c>
      <c r="E453" s="104" t="str">
        <f>'14.1.ТС УЧ'!E452</f>
        <v xml:space="preserve">ул. Ленина, 7Б </v>
      </c>
      <c r="F453" s="104">
        <f>IF('14.1.ТС УЧ'!G452="Подземная канальная или подвальная",2,IF('14.1.ТС УЧ'!G452="Подземная бесканальная",2,IF('14.1.ТС УЧ'!G452="Надземная",1,0)))</f>
        <v>2</v>
      </c>
      <c r="G453" s="104">
        <f t="shared" si="70"/>
        <v>0.05</v>
      </c>
      <c r="H453" s="14">
        <f ca="1">IF(C453=0,0,YEAR(TODAY())-'14.1.ТС УЧ'!F452)</f>
        <v>28</v>
      </c>
      <c r="I453" s="104">
        <f>IF(C453=0,0,'14.1.ТС УЧ'!I452/1000)</f>
        <v>5.5E-2</v>
      </c>
      <c r="J453" s="104">
        <f t="shared" si="71"/>
        <v>1</v>
      </c>
      <c r="K453" s="14">
        <f>IF(C453=0,0,'14.1.ТС УЧ'!H452/1000)</f>
        <v>8.1000000000000003E-2</v>
      </c>
      <c r="L453" s="14">
        <f t="shared" ca="1" si="72"/>
        <v>2.0275999834223373</v>
      </c>
      <c r="M453" s="13">
        <f t="shared" ca="1" si="73"/>
        <v>0.14403551504940912</v>
      </c>
      <c r="N453" s="13">
        <f t="shared" ca="1" si="74"/>
        <v>7.9219533277175014E-3</v>
      </c>
      <c r="O453" s="12">
        <f t="shared" si="75"/>
        <v>5.6205481627436145</v>
      </c>
      <c r="P453" s="12">
        <f t="shared" si="76"/>
        <v>0.1779185892629839</v>
      </c>
      <c r="Q453" s="11">
        <f t="shared" ca="1" si="68"/>
        <v>116580.64335284753</v>
      </c>
      <c r="R453" s="10">
        <f t="shared" ca="1" si="77"/>
        <v>0.99210934264826389</v>
      </c>
      <c r="U453" s="9">
        <f t="shared" ca="1" si="69"/>
        <v>110113.32317933216</v>
      </c>
    </row>
    <row r="454" spans="2:21" ht="27.6" x14ac:dyDescent="0.3">
      <c r="B454" s="104">
        <v>448</v>
      </c>
      <c r="C454" s="104" t="str">
        <f>'14.1.ТС УЧ'!C453</f>
        <v xml:space="preserve">Блочно-модульная котельная EMS-5600M (п. Сатис) </v>
      </c>
      <c r="D454" s="104" t="str">
        <f>'14.1.ТС УЧ'!D453</f>
        <v>ТК49</v>
      </c>
      <c r="E454" s="104" t="str">
        <f>'14.1.ТС УЧ'!E453</f>
        <v xml:space="preserve">ГрОт-Ленина, 10 </v>
      </c>
      <c r="F454" s="104">
        <f>IF('14.1.ТС УЧ'!G453="Подземная канальная или подвальная",2,IF('14.1.ТС УЧ'!G453="Подземная бесканальная",2,IF('14.1.ТС УЧ'!G453="Надземная",1,0)))</f>
        <v>2</v>
      </c>
      <c r="G454" s="104">
        <f t="shared" si="70"/>
        <v>0.05</v>
      </c>
      <c r="H454" s="14">
        <f ca="1">IF(C454=0,0,YEAR(TODAY())-'14.1.ТС УЧ'!F453)</f>
        <v>36</v>
      </c>
      <c r="I454" s="104">
        <f>IF(C454=0,0,'14.1.ТС УЧ'!I453/1000)</f>
        <v>3.3000000000000002E-2</v>
      </c>
      <c r="J454" s="104">
        <f t="shared" si="71"/>
        <v>1</v>
      </c>
      <c r="K454" s="14">
        <f>IF(C454=0,0,'14.1.ТС УЧ'!H453/1000)</f>
        <v>8.1000000000000003E-2</v>
      </c>
      <c r="L454" s="14">
        <f t="shared" ca="1" si="72"/>
        <v>3.0248237322064733</v>
      </c>
      <c r="M454" s="13">
        <f t="shared" ca="1" si="73"/>
        <v>0.66893590951042936</v>
      </c>
      <c r="N454" s="13">
        <f t="shared" ca="1" si="74"/>
        <v>2.2074885013844171E-2</v>
      </c>
      <c r="O454" s="12">
        <f t="shared" si="75"/>
        <v>5.6205481627436145</v>
      </c>
      <c r="P454" s="12">
        <f t="shared" si="76"/>
        <v>0.1779185892629839</v>
      </c>
      <c r="Q454" s="11">
        <f t="shared" ca="1" si="68"/>
        <v>116580.64335284753</v>
      </c>
      <c r="R454" s="10">
        <f t="shared" ca="1" si="77"/>
        <v>0.97816698226046772</v>
      </c>
      <c r="U454" s="9">
        <f t="shared" ca="1" si="69"/>
        <v>110113.44725228657</v>
      </c>
    </row>
    <row r="455" spans="2:21" ht="27.6" x14ac:dyDescent="0.3">
      <c r="B455" s="104">
        <v>449</v>
      </c>
      <c r="C455" s="104" t="str">
        <f>'14.1.ТС УЧ'!C454</f>
        <v xml:space="preserve">Блочно-модульная котельная EMS-5600M (п. Сатис) </v>
      </c>
      <c r="D455" s="104" t="str">
        <f>'14.1.ТС УЧ'!D454</f>
        <v>ТК6</v>
      </c>
      <c r="E455" s="104" t="str">
        <f>'14.1.ТС УЧ'!E454</f>
        <v xml:space="preserve">ул. Мира, 22 </v>
      </c>
      <c r="F455" s="104">
        <f>IF('14.1.ТС УЧ'!G454="Подземная канальная или подвальная",2,IF('14.1.ТС УЧ'!G454="Подземная бесканальная",2,IF('14.1.ТС УЧ'!G454="Надземная",1,0)))</f>
        <v>2</v>
      </c>
      <c r="G455" s="104">
        <f t="shared" si="70"/>
        <v>0.05</v>
      </c>
      <c r="H455" s="14">
        <f ca="1">IF(C455=0,0,YEAR(TODAY())-'14.1.ТС УЧ'!F454)</f>
        <v>34</v>
      </c>
      <c r="I455" s="104">
        <f>IF(C455=0,0,'14.1.ТС УЧ'!I454/1000)</f>
        <v>6.3E-2</v>
      </c>
      <c r="J455" s="104">
        <f t="shared" si="71"/>
        <v>1</v>
      </c>
      <c r="K455" s="14">
        <f>IF(C455=0,0,'14.1.ТС УЧ'!H454/1000)</f>
        <v>8.1000000000000003E-2</v>
      </c>
      <c r="L455" s="14">
        <f t="shared" ca="1" si="72"/>
        <v>2.7369736958636</v>
      </c>
      <c r="M455" s="13">
        <f t="shared" ca="1" si="73"/>
        <v>0.41892367348157439</v>
      </c>
      <c r="N455" s="13">
        <f t="shared" ca="1" si="74"/>
        <v>2.6392191429339188E-2</v>
      </c>
      <c r="O455" s="12">
        <f t="shared" si="75"/>
        <v>5.6205481627436145</v>
      </c>
      <c r="P455" s="12">
        <f t="shared" si="76"/>
        <v>0.1779185892629839</v>
      </c>
      <c r="Q455" s="11">
        <f t="shared" ca="1" si="68"/>
        <v>116580.64335284753</v>
      </c>
      <c r="R455" s="10">
        <f t="shared" ca="1" si="77"/>
        <v>0.97395303866075111</v>
      </c>
      <c r="U455" s="9">
        <f t="shared" ca="1" si="69"/>
        <v>110113.59559086962</v>
      </c>
    </row>
    <row r="456" spans="2:21" ht="27.6" x14ac:dyDescent="0.3">
      <c r="B456" s="104">
        <v>450</v>
      </c>
      <c r="C456" s="104" t="str">
        <f>'14.1.ТС УЧ'!C455</f>
        <v xml:space="preserve">Блочно-модульная котельная EMS-5600M (п. Сатис) </v>
      </c>
      <c r="D456" s="104" t="str">
        <f>'14.1.ТС УЧ'!D455</f>
        <v>ТК8</v>
      </c>
      <c r="E456" s="104" t="str">
        <f>'14.1.ТС УЧ'!E455</f>
        <v xml:space="preserve">ул. Мира, 11 </v>
      </c>
      <c r="F456" s="104">
        <f>IF('14.1.ТС УЧ'!G455="Подземная канальная или подвальная",2,IF('14.1.ТС УЧ'!G455="Подземная бесканальная",2,IF('14.1.ТС УЧ'!G455="Надземная",1,0)))</f>
        <v>2</v>
      </c>
      <c r="G456" s="104">
        <f t="shared" si="70"/>
        <v>0.05</v>
      </c>
      <c r="H456" s="14">
        <f ca="1">IF(C456=0,0,YEAR(TODAY())-'14.1.ТС УЧ'!F455)</f>
        <v>45</v>
      </c>
      <c r="I456" s="104">
        <f>IF(C456=0,0,'14.1.ТС УЧ'!I455/1000)</f>
        <v>0.03</v>
      </c>
      <c r="J456" s="104">
        <f t="shared" si="71"/>
        <v>1</v>
      </c>
      <c r="K456" s="14">
        <f>IF(C456=0,0,'14.1.ТС УЧ'!H455/1000)</f>
        <v>8.1000000000000003E-2</v>
      </c>
      <c r="L456" s="14">
        <f t="shared" ca="1" si="72"/>
        <v>4.7438679181792631</v>
      </c>
      <c r="M456" s="13">
        <f t="shared" ca="1" si="73"/>
        <v>13.947982005444068</v>
      </c>
      <c r="N456" s="13">
        <f t="shared" ca="1" si="74"/>
        <v>0.41843946016332201</v>
      </c>
      <c r="O456" s="12">
        <f t="shared" si="75"/>
        <v>5.6205481627436145</v>
      </c>
      <c r="P456" s="12">
        <f t="shared" si="76"/>
        <v>0.1779185892629839</v>
      </c>
      <c r="Q456" s="11">
        <f t="shared" ref="Q456:Q519" ca="1" si="78">_xlfn.MAXIFS($U$7:$U$581,$C$7:$C$581,C456)</f>
        <v>116580.64335284753</v>
      </c>
      <c r="R456" s="10">
        <f t="shared" ca="1" si="77"/>
        <v>0.65807296801626702</v>
      </c>
      <c r="U456" s="9">
        <f t="shared" ref="U456:U519" ca="1" si="79">IF(C455=0,0,IF(C456=C455,U455+N456/P456,N456/P456+1))</f>
        <v>110115.94745000867</v>
      </c>
    </row>
    <row r="457" spans="2:21" ht="27.6" x14ac:dyDescent="0.3">
      <c r="B457" s="104">
        <v>451</v>
      </c>
      <c r="C457" s="104" t="str">
        <f>'14.1.ТС УЧ'!C456</f>
        <v xml:space="preserve">Блочно-модульная котельная EMS-5600M (п. Сатис) </v>
      </c>
      <c r="D457" s="104" t="str">
        <f>'14.1.ТС УЧ'!D456</f>
        <v>ТК10</v>
      </c>
      <c r="E457" s="104" t="str">
        <f>'14.1.ТС УЧ'!E456</f>
        <v xml:space="preserve">ТК11 </v>
      </c>
      <c r="F457" s="104">
        <f>IF('14.1.ТС УЧ'!G456="Подземная канальная или подвальная",2,IF('14.1.ТС УЧ'!G456="Подземная бесканальная",2,IF('14.1.ТС УЧ'!G456="Надземная",1,0)))</f>
        <v>2</v>
      </c>
      <c r="G457" s="104">
        <f t="shared" si="70"/>
        <v>0.05</v>
      </c>
      <c r="H457" s="14">
        <f ca="1">IF(C457=0,0,YEAR(TODAY())-'14.1.ТС УЧ'!F456)</f>
        <v>36</v>
      </c>
      <c r="I457" s="104">
        <f>IF(C457=0,0,'14.1.ТС УЧ'!I456/1000)</f>
        <v>7.4999999999999997E-2</v>
      </c>
      <c r="J457" s="104">
        <f t="shared" si="71"/>
        <v>1</v>
      </c>
      <c r="K457" s="14">
        <f>IF(C457=0,0,'14.1.ТС УЧ'!H456/1000)</f>
        <v>8.1000000000000003E-2</v>
      </c>
      <c r="L457" s="14">
        <f t="shared" ca="1" si="72"/>
        <v>3.0248237322064733</v>
      </c>
      <c r="M457" s="13">
        <f t="shared" ca="1" si="73"/>
        <v>0.66893590951042936</v>
      </c>
      <c r="N457" s="13">
        <f t="shared" ca="1" si="74"/>
        <v>5.0170193213282199E-2</v>
      </c>
      <c r="O457" s="12">
        <f t="shared" si="75"/>
        <v>5.6205481627436145</v>
      </c>
      <c r="P457" s="12">
        <f t="shared" si="76"/>
        <v>0.1779185892629839</v>
      </c>
      <c r="Q457" s="11">
        <f t="shared" ca="1" si="78"/>
        <v>116580.64335284753</v>
      </c>
      <c r="R457" s="10">
        <f t="shared" ca="1" si="77"/>
        <v>0.95106754548413541</v>
      </c>
      <c r="U457" s="9">
        <f t="shared" ca="1" si="79"/>
        <v>110116.22943399595</v>
      </c>
    </row>
    <row r="458" spans="2:21" ht="27.6" x14ac:dyDescent="0.3">
      <c r="B458" s="104">
        <v>452</v>
      </c>
      <c r="C458" s="104" t="str">
        <f>'14.1.ТС УЧ'!C457</f>
        <v xml:space="preserve">Блочно-модульная котельная EMS-5600M (п. Сатис) </v>
      </c>
      <c r="D458" s="104" t="str">
        <f>'14.1.ТС УЧ'!D457</f>
        <v>ТК11</v>
      </c>
      <c r="E458" s="104" t="str">
        <f>'14.1.ТС УЧ'!E457</f>
        <v xml:space="preserve">ТК12 </v>
      </c>
      <c r="F458" s="104">
        <f>IF('14.1.ТС УЧ'!G457="Подземная канальная или подвальная",2,IF('14.1.ТС УЧ'!G457="Подземная бесканальная",2,IF('14.1.ТС УЧ'!G457="Надземная",1,0)))</f>
        <v>2</v>
      </c>
      <c r="G458" s="104">
        <f t="shared" si="70"/>
        <v>0.05</v>
      </c>
      <c r="H458" s="14">
        <f ca="1">IF(C458=0,0,YEAR(TODAY())-'14.1.ТС УЧ'!F457)</f>
        <v>36</v>
      </c>
      <c r="I458" s="104">
        <f>IF(C458=0,0,'14.1.ТС УЧ'!I457/1000)</f>
        <v>0.05</v>
      </c>
      <c r="J458" s="104">
        <f t="shared" si="71"/>
        <v>1</v>
      </c>
      <c r="K458" s="14">
        <f>IF(C458=0,0,'14.1.ТС УЧ'!H457/1000)</f>
        <v>8.1000000000000003E-2</v>
      </c>
      <c r="L458" s="14">
        <f t="shared" ca="1" si="72"/>
        <v>3.0248237322064733</v>
      </c>
      <c r="M458" s="13">
        <f t="shared" ca="1" si="73"/>
        <v>0.66893590951042936</v>
      </c>
      <c r="N458" s="13">
        <f t="shared" ca="1" si="74"/>
        <v>3.3446795475521471E-2</v>
      </c>
      <c r="O458" s="12">
        <f t="shared" si="75"/>
        <v>5.6205481627436145</v>
      </c>
      <c r="P458" s="12">
        <f t="shared" si="76"/>
        <v>0.1779185892629839</v>
      </c>
      <c r="Q458" s="11">
        <f t="shared" ca="1" si="78"/>
        <v>116580.64335284753</v>
      </c>
      <c r="R458" s="10">
        <f t="shared" ca="1" si="77"/>
        <v>0.96710636429685537</v>
      </c>
      <c r="U458" s="9">
        <f t="shared" ca="1" si="79"/>
        <v>110116.4174233208</v>
      </c>
    </row>
    <row r="459" spans="2:21" ht="27.6" x14ac:dyDescent="0.3">
      <c r="B459" s="104">
        <v>453</v>
      </c>
      <c r="C459" s="104" t="str">
        <f>'14.1.ТС УЧ'!C458</f>
        <v xml:space="preserve">Блочно-модульная котельная EMS-5600M (п. Сатис) </v>
      </c>
      <c r="D459" s="104" t="str">
        <f>'14.1.ТС УЧ'!D458</f>
        <v>ТК12</v>
      </c>
      <c r="E459" s="104" t="str">
        <f>'14.1.ТС УЧ'!E458</f>
        <v xml:space="preserve">ТК13 </v>
      </c>
      <c r="F459" s="104">
        <f>IF('14.1.ТС УЧ'!G458="Подземная канальная или подвальная",2,IF('14.1.ТС УЧ'!G458="Подземная бесканальная",2,IF('14.1.ТС УЧ'!G458="Надземная",1,0)))</f>
        <v>2</v>
      </c>
      <c r="G459" s="104">
        <f t="shared" si="70"/>
        <v>0.05</v>
      </c>
      <c r="H459" s="14">
        <f ca="1">IF(C459=0,0,YEAR(TODAY())-'14.1.ТС УЧ'!F458)</f>
        <v>36</v>
      </c>
      <c r="I459" s="104">
        <f>IF(C459=0,0,'14.1.ТС УЧ'!I458/1000)</f>
        <v>3.4000000000000002E-2</v>
      </c>
      <c r="J459" s="104">
        <f t="shared" si="71"/>
        <v>1</v>
      </c>
      <c r="K459" s="14">
        <f>IF(C459=0,0,'14.1.ТС УЧ'!H458/1000)</f>
        <v>8.1000000000000003E-2</v>
      </c>
      <c r="L459" s="14">
        <f t="shared" ca="1" si="72"/>
        <v>3.0248237322064733</v>
      </c>
      <c r="M459" s="13">
        <f t="shared" ca="1" si="73"/>
        <v>0.66893590951042936</v>
      </c>
      <c r="N459" s="13">
        <f t="shared" ca="1" si="74"/>
        <v>2.2743820923354599E-2</v>
      </c>
      <c r="O459" s="12">
        <f t="shared" si="75"/>
        <v>5.6205481627436145</v>
      </c>
      <c r="P459" s="12">
        <f t="shared" si="76"/>
        <v>0.1779185892629839</v>
      </c>
      <c r="Q459" s="11">
        <f t="shared" ca="1" si="78"/>
        <v>116580.64335284753</v>
      </c>
      <c r="R459" s="10">
        <f t="shared" ca="1" si="77"/>
        <v>0.97751287004450282</v>
      </c>
      <c r="U459" s="9">
        <f t="shared" ca="1" si="79"/>
        <v>110116.54525606171</v>
      </c>
    </row>
    <row r="460" spans="2:21" ht="27.6" x14ac:dyDescent="0.3">
      <c r="B460" s="104">
        <v>454</v>
      </c>
      <c r="C460" s="104" t="str">
        <f>'14.1.ТС УЧ'!C459</f>
        <v xml:space="preserve">Блочно-модульная котельная EMS-5600M (п. Сатис) </v>
      </c>
      <c r="D460" s="104" t="str">
        <f>'14.1.ТС УЧ'!D459</f>
        <v>ТК13</v>
      </c>
      <c r="E460" s="104" t="str">
        <f>'14.1.ТС УЧ'!E459</f>
        <v xml:space="preserve">ТК14 </v>
      </c>
      <c r="F460" s="104">
        <f>IF('14.1.ТС УЧ'!G459="Подземная канальная или подвальная",2,IF('14.1.ТС УЧ'!G459="Подземная бесканальная",2,IF('14.1.ТС УЧ'!G459="Надземная",1,0)))</f>
        <v>2</v>
      </c>
      <c r="G460" s="104">
        <f t="shared" si="70"/>
        <v>0.05</v>
      </c>
      <c r="H460" s="14">
        <f ca="1">IF(C460=0,0,YEAR(TODAY())-'14.1.ТС УЧ'!F459)</f>
        <v>36</v>
      </c>
      <c r="I460" s="104">
        <f>IF(C460=0,0,'14.1.ТС УЧ'!I459/1000)</f>
        <v>0.08</v>
      </c>
      <c r="J460" s="104">
        <f t="shared" si="71"/>
        <v>1</v>
      </c>
      <c r="K460" s="14">
        <f>IF(C460=0,0,'14.1.ТС УЧ'!H459/1000)</f>
        <v>8.1000000000000003E-2</v>
      </c>
      <c r="L460" s="14">
        <f t="shared" ca="1" si="72"/>
        <v>3.0248237322064733</v>
      </c>
      <c r="M460" s="13">
        <f t="shared" ca="1" si="73"/>
        <v>0.66893590951042936</v>
      </c>
      <c r="N460" s="13">
        <f t="shared" ca="1" si="74"/>
        <v>5.3514872760834352E-2</v>
      </c>
      <c r="O460" s="12">
        <f t="shared" si="75"/>
        <v>5.6205481627436145</v>
      </c>
      <c r="P460" s="12">
        <f t="shared" si="76"/>
        <v>0.1779185892629839</v>
      </c>
      <c r="Q460" s="11">
        <f t="shared" ca="1" si="78"/>
        <v>116580.64335284753</v>
      </c>
      <c r="R460" s="10">
        <f t="shared" ca="1" si="77"/>
        <v>0.94789184313028652</v>
      </c>
      <c r="U460" s="9">
        <f t="shared" ca="1" si="79"/>
        <v>110116.84603898149</v>
      </c>
    </row>
    <row r="461" spans="2:21" ht="27.6" x14ac:dyDescent="0.3">
      <c r="B461" s="104">
        <v>455</v>
      </c>
      <c r="C461" s="104" t="str">
        <f>'14.1.ТС УЧ'!C460</f>
        <v xml:space="preserve">Блочно-модульная котельная EMS-5600M (п. Сатис) </v>
      </c>
      <c r="D461" s="104" t="str">
        <f>'14.1.ТС УЧ'!D460</f>
        <v>ТК17</v>
      </c>
      <c r="E461" s="104" t="str">
        <f>'14.1.ТС УЧ'!E460</f>
        <v xml:space="preserve">УТ13 </v>
      </c>
      <c r="F461" s="104">
        <f>IF('14.1.ТС УЧ'!G460="Подземная канальная или подвальная",2,IF('14.1.ТС УЧ'!G460="Подземная бесканальная",2,IF('14.1.ТС УЧ'!G460="Надземная",1,0)))</f>
        <v>2</v>
      </c>
      <c r="G461" s="104">
        <f t="shared" si="70"/>
        <v>0.05</v>
      </c>
      <c r="H461" s="14">
        <f ca="1">IF(C461=0,0,YEAR(TODAY())-'14.1.ТС УЧ'!F460)</f>
        <v>39</v>
      </c>
      <c r="I461" s="104">
        <f>IF(C461=0,0,'14.1.ТС УЧ'!I460/1000)</f>
        <v>8.3000000000000004E-2</v>
      </c>
      <c r="J461" s="104">
        <f t="shared" si="71"/>
        <v>1</v>
      </c>
      <c r="K461" s="14">
        <f>IF(C461=0,0,'14.1.ТС УЧ'!H460/1000)</f>
        <v>8.1000000000000003E-2</v>
      </c>
      <c r="L461" s="14">
        <f t="shared" ca="1" si="72"/>
        <v>3.5143437902946464</v>
      </c>
      <c r="M461" s="13">
        <f t="shared" ca="1" si="73"/>
        <v>1.5314740018877633</v>
      </c>
      <c r="N461" s="13">
        <f t="shared" ca="1" si="74"/>
        <v>0.12711234215668435</v>
      </c>
      <c r="O461" s="12">
        <f t="shared" si="75"/>
        <v>5.6205481627436145</v>
      </c>
      <c r="P461" s="12">
        <f t="shared" si="76"/>
        <v>0.1779185892629839</v>
      </c>
      <c r="Q461" s="11">
        <f t="shared" ca="1" si="78"/>
        <v>116580.64335284753</v>
      </c>
      <c r="R461" s="10">
        <f t="shared" ca="1" si="77"/>
        <v>0.88063473463446895</v>
      </c>
      <c r="U461" s="9">
        <f t="shared" ca="1" si="79"/>
        <v>110117.56048002266</v>
      </c>
    </row>
    <row r="462" spans="2:21" ht="27.6" x14ac:dyDescent="0.3">
      <c r="B462" s="104">
        <v>456</v>
      </c>
      <c r="C462" s="104" t="str">
        <f>'14.1.ТС УЧ'!C461</f>
        <v xml:space="preserve">Блочно-модульная котельная EMS-5600M (п. Сатис) </v>
      </c>
      <c r="D462" s="104" t="str">
        <f>'14.1.ТС УЧ'!D461</f>
        <v>УТ13</v>
      </c>
      <c r="E462" s="104" t="str">
        <f>'14.1.ТС УЧ'!E461</f>
        <v xml:space="preserve">ГрОт-Октябрьская, 2 </v>
      </c>
      <c r="F462" s="104">
        <f>IF('14.1.ТС УЧ'!G461="Подземная канальная или подвальная",2,IF('14.1.ТС УЧ'!G461="Подземная бесканальная",2,IF('14.1.ТС УЧ'!G461="Надземная",1,0)))</f>
        <v>2</v>
      </c>
      <c r="G462" s="104">
        <f t="shared" si="70"/>
        <v>0.05</v>
      </c>
      <c r="H462" s="14">
        <f ca="1">IF(C462=0,0,YEAR(TODAY())-'14.1.ТС УЧ'!F461)</f>
        <v>39</v>
      </c>
      <c r="I462" s="104">
        <f>IF(C462=0,0,'14.1.ТС УЧ'!I461/1000)</f>
        <v>0.04</v>
      </c>
      <c r="J462" s="104">
        <f t="shared" si="71"/>
        <v>1</v>
      </c>
      <c r="K462" s="14">
        <f>IF(C462=0,0,'14.1.ТС УЧ'!H461/1000)</f>
        <v>8.1000000000000003E-2</v>
      </c>
      <c r="L462" s="14">
        <f t="shared" ca="1" si="72"/>
        <v>3.5143437902946464</v>
      </c>
      <c r="M462" s="13">
        <f t="shared" ca="1" si="73"/>
        <v>1.5314740018877633</v>
      </c>
      <c r="N462" s="13">
        <f t="shared" ca="1" si="74"/>
        <v>6.125896007551053E-2</v>
      </c>
      <c r="O462" s="12">
        <f t="shared" si="75"/>
        <v>5.6205481627436145</v>
      </c>
      <c r="P462" s="12">
        <f t="shared" si="76"/>
        <v>0.1779185892629839</v>
      </c>
      <c r="Q462" s="11">
        <f t="shared" ca="1" si="78"/>
        <v>116580.64335284753</v>
      </c>
      <c r="R462" s="10">
        <f t="shared" ca="1" si="77"/>
        <v>0.94057963566202651</v>
      </c>
      <c r="U462" s="9">
        <f t="shared" ca="1" si="79"/>
        <v>110117.90478895816</v>
      </c>
    </row>
    <row r="463" spans="2:21" ht="27.6" x14ac:dyDescent="0.3">
      <c r="B463" s="104">
        <v>457</v>
      </c>
      <c r="C463" s="104" t="str">
        <f>'14.1.ТС УЧ'!C462</f>
        <v xml:space="preserve">Блочно-модульная котельная EMS-5600M (п. Сатис) </v>
      </c>
      <c r="D463" s="104" t="str">
        <f>'14.1.ТС УЧ'!D462</f>
        <v>ТК26</v>
      </c>
      <c r="E463" s="104" t="str">
        <f>'14.1.ТС УЧ'!E462</f>
        <v xml:space="preserve">ТК25 </v>
      </c>
      <c r="F463" s="104">
        <f>IF('14.1.ТС УЧ'!G462="Подземная канальная или подвальная",2,IF('14.1.ТС УЧ'!G462="Подземная бесканальная",2,IF('14.1.ТС УЧ'!G462="Надземная",1,0)))</f>
        <v>2</v>
      </c>
      <c r="G463" s="104">
        <f t="shared" si="70"/>
        <v>0.05</v>
      </c>
      <c r="H463" s="14">
        <f ca="1">IF(C463=0,0,YEAR(TODAY())-'14.1.ТС УЧ'!F462)</f>
        <v>40</v>
      </c>
      <c r="I463" s="104">
        <f>IF(C463=0,0,'14.1.ТС УЧ'!I462/1000)</f>
        <v>2.5000000000000001E-2</v>
      </c>
      <c r="J463" s="104">
        <f t="shared" si="71"/>
        <v>1</v>
      </c>
      <c r="K463" s="14">
        <f>IF(C463=0,0,'14.1.ТС УЧ'!H462/1000)</f>
        <v>8.1000000000000003E-2</v>
      </c>
      <c r="L463" s="14">
        <f t="shared" ca="1" si="72"/>
        <v>3.6945280494653252</v>
      </c>
      <c r="M463" s="13">
        <f t="shared" ca="1" si="73"/>
        <v>2.095258149076467</v>
      </c>
      <c r="N463" s="13">
        <f t="shared" ca="1" si="74"/>
        <v>5.2381453726911678E-2</v>
      </c>
      <c r="O463" s="12">
        <f t="shared" si="75"/>
        <v>5.6205481627436145</v>
      </c>
      <c r="P463" s="12">
        <f t="shared" si="76"/>
        <v>0.1779185892629839</v>
      </c>
      <c r="Q463" s="11">
        <f t="shared" ca="1" si="78"/>
        <v>116580.64335284753</v>
      </c>
      <c r="R463" s="10">
        <f t="shared" ca="1" si="77"/>
        <v>0.94896681086675838</v>
      </c>
      <c r="U463" s="9">
        <f t="shared" ca="1" si="79"/>
        <v>110118.19920144166</v>
      </c>
    </row>
    <row r="464" spans="2:21" ht="27.6" x14ac:dyDescent="0.3">
      <c r="B464" s="104">
        <v>458</v>
      </c>
      <c r="C464" s="104" t="str">
        <f>'14.1.ТС УЧ'!C463</f>
        <v xml:space="preserve">Блочно-модульная котельная EMS-5600M (п. Сатис) </v>
      </c>
      <c r="D464" s="104" t="str">
        <f>'14.1.ТС УЧ'!D463</f>
        <v>ТК25</v>
      </c>
      <c r="E464" s="104" t="str">
        <f>'14.1.ТС УЧ'!E463</f>
        <v xml:space="preserve">ТК24 </v>
      </c>
      <c r="F464" s="104">
        <f>IF('14.1.ТС УЧ'!G463="Подземная канальная или подвальная",2,IF('14.1.ТС УЧ'!G463="Подземная бесканальная",2,IF('14.1.ТС УЧ'!G463="Надземная",1,0)))</f>
        <v>2</v>
      </c>
      <c r="G464" s="104">
        <f t="shared" ref="G464:G527" si="80">IF(C464=0,0,0.05)</f>
        <v>0.05</v>
      </c>
      <c r="H464" s="14">
        <f ca="1">IF(C464=0,0,YEAR(TODAY())-'14.1.ТС УЧ'!F463)</f>
        <v>40</v>
      </c>
      <c r="I464" s="104">
        <f>IF(C464=0,0,'14.1.ТС УЧ'!I463/1000)</f>
        <v>2.1000000000000001E-2</v>
      </c>
      <c r="J464" s="104">
        <f t="shared" ref="J464:J527" si="81">IF(C464=0,0,(IF(K464&lt;0.3,1,IF(K464&lt;0.6,1.5,IF(K464=0.6,2,IF(K464&lt;1.4,3,0))))))</f>
        <v>1</v>
      </c>
      <c r="K464" s="14">
        <f>IF(C464=0,0,'14.1.ТС УЧ'!H463/1000)</f>
        <v>8.1000000000000003E-2</v>
      </c>
      <c r="L464" s="14">
        <f t="shared" ref="L464:L527" ca="1" si="82">IF(C464=0,0,IF(H464&gt;17,0.5*EXP(H464/20),IF(H464&gt;3,1,0.8)))</f>
        <v>3.6945280494653252</v>
      </c>
      <c r="M464" s="13">
        <f t="shared" ref="M464:M527" ca="1" si="83">IF(C464=0,0,G464*(0.1*H464)^(L464-1))</f>
        <v>2.095258149076467</v>
      </c>
      <c r="N464" s="13">
        <f t="shared" ref="N464:N527" ca="1" si="84">IF(C464=0,0,M464*I464)</f>
        <v>4.4000421130605809E-2</v>
      </c>
      <c r="O464" s="12">
        <f t="shared" ref="O464:O527" si="85">IF(C464=0,0,2.91*(1+((20.89+((-1.88)*J464))*K464^(1.2))))</f>
        <v>5.6205481627436145</v>
      </c>
      <c r="P464" s="12">
        <f t="shared" ref="P464:P527" si="86">IF(C464=0,0,1/O464)</f>
        <v>0.1779185892629839</v>
      </c>
      <c r="Q464" s="11">
        <f t="shared" ca="1" si="78"/>
        <v>116580.64335284753</v>
      </c>
      <c r="R464" s="10">
        <f t="shared" ref="R464:R527" ca="1" si="87">IF(C464=0,0,EXP(-N464))</f>
        <v>0.95695355447053165</v>
      </c>
      <c r="U464" s="9">
        <f t="shared" ca="1" si="79"/>
        <v>110118.4465079278</v>
      </c>
    </row>
    <row r="465" spans="2:21" ht="27.6" x14ac:dyDescent="0.3">
      <c r="B465" s="104">
        <v>459</v>
      </c>
      <c r="C465" s="104" t="str">
        <f>'14.1.ТС УЧ'!C464</f>
        <v xml:space="preserve">Блочно-модульная котельная EMS-5600M (п. Сатис) </v>
      </c>
      <c r="D465" s="104" t="str">
        <f>'14.1.ТС УЧ'!D464</f>
        <v>ТК24</v>
      </c>
      <c r="E465" s="104" t="str">
        <f>'14.1.ТС УЧ'!E464</f>
        <v xml:space="preserve">ТК23 </v>
      </c>
      <c r="F465" s="104">
        <f>IF('14.1.ТС УЧ'!G464="Подземная канальная или подвальная",2,IF('14.1.ТС УЧ'!G464="Подземная бесканальная",2,IF('14.1.ТС УЧ'!G464="Надземная",1,0)))</f>
        <v>2</v>
      </c>
      <c r="G465" s="104">
        <f t="shared" si="80"/>
        <v>0.05</v>
      </c>
      <c r="H465" s="14">
        <f ca="1">IF(C465=0,0,YEAR(TODAY())-'14.1.ТС УЧ'!F464)</f>
        <v>41</v>
      </c>
      <c r="I465" s="104">
        <f>IF(C465=0,0,'14.1.ТС УЧ'!I464/1000)</f>
        <v>2.5000000000000001E-2</v>
      </c>
      <c r="J465" s="104">
        <f t="shared" si="81"/>
        <v>1</v>
      </c>
      <c r="K465" s="14">
        <f>IF(C465=0,0,'14.1.ТС УЧ'!H464/1000)</f>
        <v>8.1000000000000003E-2</v>
      </c>
      <c r="L465" s="14">
        <f t="shared" ca="1" si="82"/>
        <v>3.8839505531533853</v>
      </c>
      <c r="M465" s="13">
        <f t="shared" ca="1" si="83"/>
        <v>2.9255555368259798</v>
      </c>
      <c r="N465" s="13">
        <f t="shared" ca="1" si="84"/>
        <v>7.31388884206495E-2</v>
      </c>
      <c r="O465" s="12">
        <f t="shared" si="85"/>
        <v>5.6205481627436145</v>
      </c>
      <c r="P465" s="12">
        <f t="shared" si="86"/>
        <v>0.1779185892629839</v>
      </c>
      <c r="Q465" s="11">
        <f t="shared" ca="1" si="78"/>
        <v>116580.64335284753</v>
      </c>
      <c r="R465" s="10">
        <f t="shared" ca="1" si="87"/>
        <v>0.92947172820025781</v>
      </c>
      <c r="U465" s="9">
        <f t="shared" ca="1" si="79"/>
        <v>110118.85758857273</v>
      </c>
    </row>
    <row r="466" spans="2:21" ht="27.6" x14ac:dyDescent="0.3">
      <c r="B466" s="104">
        <v>460</v>
      </c>
      <c r="C466" s="104" t="str">
        <f>'14.1.ТС УЧ'!C465</f>
        <v xml:space="preserve">Блочно-модульная котельная EMS-5600M (п. Сатис) </v>
      </c>
      <c r="D466" s="104" t="str">
        <f>'14.1.ТС УЧ'!D465</f>
        <v>ГрОт-Ленина, 10</v>
      </c>
      <c r="E466" s="104" t="str">
        <f>'14.1.ТС УЧ'!E465</f>
        <v xml:space="preserve">ГрОт-Ленина, 12 </v>
      </c>
      <c r="F466" s="104">
        <f>IF('14.1.ТС УЧ'!G465="Подземная канальная или подвальная",2,IF('14.1.ТС УЧ'!G465="Подземная бесканальная",2,IF('14.1.ТС УЧ'!G465="Надземная",1,0)))</f>
        <v>2</v>
      </c>
      <c r="G466" s="104">
        <f t="shared" si="80"/>
        <v>0.05</v>
      </c>
      <c r="H466" s="14">
        <f ca="1">IF(C466=0,0,YEAR(TODAY())-'14.1.ТС УЧ'!F465)</f>
        <v>36</v>
      </c>
      <c r="I466" s="104">
        <f>IF(C466=0,0,'14.1.ТС УЧ'!I465/1000)</f>
        <v>1.4E-2</v>
      </c>
      <c r="J466" s="104">
        <f t="shared" si="81"/>
        <v>1</v>
      </c>
      <c r="K466" s="14">
        <f>IF(C466=0,0,'14.1.ТС УЧ'!H465/1000)</f>
        <v>6.9000000000000006E-2</v>
      </c>
      <c r="L466" s="14">
        <f t="shared" ca="1" si="82"/>
        <v>3.0248237322064733</v>
      </c>
      <c r="M466" s="13">
        <f t="shared" ca="1" si="83"/>
        <v>0.66893590951042936</v>
      </c>
      <c r="N466" s="13">
        <f t="shared" ca="1" si="84"/>
        <v>9.3651027331460111E-3</v>
      </c>
      <c r="O466" s="12">
        <f t="shared" si="85"/>
        <v>5.1461143813219747</v>
      </c>
      <c r="P466" s="12">
        <f t="shared" si="86"/>
        <v>0.1943213706305362</v>
      </c>
      <c r="Q466" s="11">
        <f t="shared" ca="1" si="78"/>
        <v>116580.64335284753</v>
      </c>
      <c r="R466" s="10">
        <f t="shared" ca="1" si="87"/>
        <v>0.99067861326674178</v>
      </c>
      <c r="U466" s="9">
        <f t="shared" ca="1" si="79"/>
        <v>110118.90578246259</v>
      </c>
    </row>
    <row r="467" spans="2:21" ht="27.6" x14ac:dyDescent="0.3">
      <c r="B467" s="104">
        <v>461</v>
      </c>
      <c r="C467" s="104" t="str">
        <f>'14.1.ТС УЧ'!C466</f>
        <v xml:space="preserve">Блочно-модульная котельная EMS-5600M (п. Сатис) </v>
      </c>
      <c r="D467" s="104" t="str">
        <f>'14.1.ТС УЧ'!D466</f>
        <v>ТК19</v>
      </c>
      <c r="E467" s="104" t="str">
        <f>'14.1.ТС УЧ'!E466</f>
        <v xml:space="preserve">ул. Советская, 9 </v>
      </c>
      <c r="F467" s="104">
        <f>IF('14.1.ТС УЧ'!G466="Подземная канальная или подвальная",2,IF('14.1.ТС УЧ'!G466="Подземная бесканальная",2,IF('14.1.ТС УЧ'!G466="Надземная",1,0)))</f>
        <v>2</v>
      </c>
      <c r="G467" s="104">
        <f t="shared" si="80"/>
        <v>0.05</v>
      </c>
      <c r="H467" s="14">
        <f ca="1">IF(C467=0,0,YEAR(TODAY())-'14.1.ТС УЧ'!F466)</f>
        <v>19</v>
      </c>
      <c r="I467" s="104">
        <f>IF(C467=0,0,'14.1.ТС УЧ'!I466/1000)</f>
        <v>1.6E-2</v>
      </c>
      <c r="J467" s="104">
        <f t="shared" si="81"/>
        <v>1</v>
      </c>
      <c r="K467" s="14">
        <f>IF(C467=0,0,'14.1.ТС УЧ'!H466/1000)</f>
        <v>6.9000000000000006E-2</v>
      </c>
      <c r="L467" s="14">
        <f t="shared" ca="1" si="82"/>
        <v>1.292854829657923</v>
      </c>
      <c r="M467" s="13">
        <f t="shared" ca="1" si="83"/>
        <v>6.0339866177946969E-2</v>
      </c>
      <c r="N467" s="13">
        <f t="shared" ca="1" si="84"/>
        <v>9.6543785884715147E-4</v>
      </c>
      <c r="O467" s="12">
        <f t="shared" si="85"/>
        <v>5.1461143813219747</v>
      </c>
      <c r="P467" s="12">
        <f t="shared" si="86"/>
        <v>0.1943213706305362</v>
      </c>
      <c r="Q467" s="11">
        <f t="shared" ca="1" si="78"/>
        <v>116580.64335284753</v>
      </c>
      <c r="R467" s="10">
        <f t="shared" ca="1" si="87"/>
        <v>0.9990350280263427</v>
      </c>
      <c r="U467" s="9">
        <f t="shared" ca="1" si="79"/>
        <v>110118.91075071624</v>
      </c>
    </row>
    <row r="468" spans="2:21" ht="27.6" x14ac:dyDescent="0.3">
      <c r="B468" s="104">
        <v>462</v>
      </c>
      <c r="C468" s="104" t="str">
        <f>'14.1.ТС УЧ'!C467</f>
        <v xml:space="preserve">Блочно-модульная котельная EMS-5600M (п. Сатис) </v>
      </c>
      <c r="D468" s="104" t="str">
        <f>'14.1.ТС УЧ'!D467</f>
        <v>ТК22</v>
      </c>
      <c r="E468" s="104" t="str">
        <f>'14.1.ТС УЧ'!E467</f>
        <v xml:space="preserve">ГрОт-Советская, 3 </v>
      </c>
      <c r="F468" s="104">
        <f>IF('14.1.ТС УЧ'!G467="Подземная канальная или подвальная",2,IF('14.1.ТС УЧ'!G467="Подземная бесканальная",2,IF('14.1.ТС УЧ'!G467="Надземная",1,0)))</f>
        <v>2</v>
      </c>
      <c r="G468" s="104">
        <f t="shared" si="80"/>
        <v>0.05</v>
      </c>
      <c r="H468" s="14">
        <f ca="1">IF(C468=0,0,YEAR(TODAY())-'14.1.ТС УЧ'!F467)</f>
        <v>3</v>
      </c>
      <c r="I468" s="104">
        <f>IF(C468=0,0,'14.1.ТС УЧ'!I467/1000)</f>
        <v>1.8499999999999999E-2</v>
      </c>
      <c r="J468" s="104">
        <f t="shared" si="81"/>
        <v>1</v>
      </c>
      <c r="K468" s="14">
        <f>IF(C468=0,0,'14.1.ТС УЧ'!H467/1000)</f>
        <v>6.9000000000000006E-2</v>
      </c>
      <c r="L468" s="14">
        <f t="shared" ca="1" si="82"/>
        <v>0.8</v>
      </c>
      <c r="M468" s="13">
        <f t="shared" ca="1" si="83"/>
        <v>6.3612981826969603E-2</v>
      </c>
      <c r="N468" s="13">
        <f t="shared" ca="1" si="84"/>
        <v>1.1768401637989377E-3</v>
      </c>
      <c r="O468" s="12">
        <f t="shared" si="85"/>
        <v>5.1461143813219747</v>
      </c>
      <c r="P468" s="12">
        <f t="shared" si="86"/>
        <v>0.1943213706305362</v>
      </c>
      <c r="Q468" s="11">
        <f t="shared" ca="1" si="78"/>
        <v>116580.64335284753</v>
      </c>
      <c r="R468" s="10">
        <f t="shared" ca="1" si="87"/>
        <v>0.99882385204102186</v>
      </c>
      <c r="U468" s="9">
        <f t="shared" ca="1" si="79"/>
        <v>110118.91680687033</v>
      </c>
    </row>
    <row r="469" spans="2:21" ht="27.6" x14ac:dyDescent="0.3">
      <c r="B469" s="104">
        <v>463</v>
      </c>
      <c r="C469" s="104" t="str">
        <f>'14.1.ТС УЧ'!C468</f>
        <v xml:space="preserve">Блочно-модульная котельная EMS-5600M (п. Сатис) </v>
      </c>
      <c r="D469" s="104" t="str">
        <f>'14.1.ТС УЧ'!D468</f>
        <v>ТК26</v>
      </c>
      <c r="E469" s="104" t="str">
        <f>'14.1.ТС УЧ'!E468</f>
        <v xml:space="preserve">ул. Первомайская, 41А </v>
      </c>
      <c r="F469" s="104">
        <f>IF('14.1.ТС УЧ'!G468="Подземная канальная или подвальная",2,IF('14.1.ТС УЧ'!G468="Подземная бесканальная",2,IF('14.1.ТС УЧ'!G468="Надземная",1,0)))</f>
        <v>2</v>
      </c>
      <c r="G469" s="104">
        <f t="shared" si="80"/>
        <v>0.05</v>
      </c>
      <c r="H469" s="14">
        <f ca="1">IF(C469=0,0,YEAR(TODAY())-'14.1.ТС УЧ'!F468)</f>
        <v>40</v>
      </c>
      <c r="I469" s="104">
        <f>IF(C469=0,0,'14.1.ТС УЧ'!I468/1000)</f>
        <v>0.02</v>
      </c>
      <c r="J469" s="104">
        <f t="shared" si="81"/>
        <v>1</v>
      </c>
      <c r="K469" s="14">
        <f>IF(C469=0,0,'14.1.ТС УЧ'!H468/1000)</f>
        <v>6.9000000000000006E-2</v>
      </c>
      <c r="L469" s="14">
        <f t="shared" ca="1" si="82"/>
        <v>3.6945280494653252</v>
      </c>
      <c r="M469" s="13">
        <f t="shared" ca="1" si="83"/>
        <v>2.095258149076467</v>
      </c>
      <c r="N469" s="13">
        <f t="shared" ca="1" si="84"/>
        <v>4.190516298152934E-2</v>
      </c>
      <c r="O469" s="12">
        <f t="shared" si="85"/>
        <v>5.1461143813219747</v>
      </c>
      <c r="P469" s="12">
        <f t="shared" si="86"/>
        <v>0.1943213706305362</v>
      </c>
      <c r="Q469" s="11">
        <f t="shared" ca="1" si="78"/>
        <v>116580.64335284753</v>
      </c>
      <c r="R469" s="10">
        <f t="shared" ca="1" si="87"/>
        <v>0.95896072123577814</v>
      </c>
      <c r="U469" s="9">
        <f t="shared" ca="1" si="79"/>
        <v>110119.13245563221</v>
      </c>
    </row>
    <row r="470" spans="2:21" ht="27.6" x14ac:dyDescent="0.3">
      <c r="B470" s="104">
        <v>464</v>
      </c>
      <c r="C470" s="104" t="str">
        <f>'14.1.ТС УЧ'!C469</f>
        <v xml:space="preserve">Блочно-модульная котельная EMS-5600M (п. Сатис) </v>
      </c>
      <c r="D470" s="104" t="str">
        <f>'14.1.ТС УЧ'!D469</f>
        <v>ГрОт-Ленина, 10</v>
      </c>
      <c r="E470" s="104" t="str">
        <f>'14.1.ТС УЧ'!E469</f>
        <v xml:space="preserve">ГрОт-Ленина, 10 </v>
      </c>
      <c r="F470" s="104">
        <f>IF('14.1.ТС УЧ'!G469="Подземная канальная или подвальная",2,IF('14.1.ТС УЧ'!G469="Подземная бесканальная",2,IF('14.1.ТС УЧ'!G469="Надземная",1,0)))</f>
        <v>2</v>
      </c>
      <c r="G470" s="104">
        <f t="shared" si="80"/>
        <v>0.05</v>
      </c>
      <c r="H470" s="14">
        <f ca="1">IF(C470=0,0,YEAR(TODAY())-'14.1.ТС УЧ'!F469)</f>
        <v>36</v>
      </c>
      <c r="I470" s="104">
        <f>IF(C470=0,0,'14.1.ТС УЧ'!I469/1000)</f>
        <v>4.9500000000000002E-2</v>
      </c>
      <c r="J470" s="104">
        <f t="shared" si="81"/>
        <v>1</v>
      </c>
      <c r="K470" s="14">
        <f>IF(C470=0,0,'14.1.ТС УЧ'!H469/1000)</f>
        <v>6.9000000000000006E-2</v>
      </c>
      <c r="L470" s="14">
        <f t="shared" ca="1" si="82"/>
        <v>3.0248237322064733</v>
      </c>
      <c r="M470" s="13">
        <f t="shared" ca="1" si="83"/>
        <v>0.66893590951042936</v>
      </c>
      <c r="N470" s="13">
        <f t="shared" ca="1" si="84"/>
        <v>3.3112327520766253E-2</v>
      </c>
      <c r="O470" s="12">
        <f t="shared" si="85"/>
        <v>5.1461143813219747</v>
      </c>
      <c r="P470" s="12">
        <f t="shared" si="86"/>
        <v>0.1943213706305362</v>
      </c>
      <c r="Q470" s="11">
        <f t="shared" ca="1" si="78"/>
        <v>116580.64335284753</v>
      </c>
      <c r="R470" s="10">
        <f t="shared" ca="1" si="87"/>
        <v>0.96742988448510436</v>
      </c>
      <c r="U470" s="9">
        <f t="shared" ca="1" si="79"/>
        <v>110119.30285545706</v>
      </c>
    </row>
    <row r="471" spans="2:21" ht="27.6" x14ac:dyDescent="0.3">
      <c r="B471" s="104">
        <v>465</v>
      </c>
      <c r="C471" s="104" t="str">
        <f>'14.1.ТС УЧ'!C470</f>
        <v xml:space="preserve">Блочно-модульная котельная EMS-5600M (п. Сатис) </v>
      </c>
      <c r="D471" s="104" t="str">
        <f>'14.1.ТС УЧ'!D470</f>
        <v>ГрОт-Ленина, 12</v>
      </c>
      <c r="E471" s="104" t="str">
        <f>'14.1.ТС УЧ'!E470</f>
        <v xml:space="preserve">УТ18 </v>
      </c>
      <c r="F471" s="104">
        <f>IF('14.1.ТС УЧ'!G470="Подземная канальная или подвальная",2,IF('14.1.ТС УЧ'!G470="Подземная бесканальная",2,IF('14.1.ТС УЧ'!G470="Надземная",1,0)))</f>
        <v>2</v>
      </c>
      <c r="G471" s="104">
        <f t="shared" si="80"/>
        <v>0.05</v>
      </c>
      <c r="H471" s="14">
        <f ca="1">IF(C471=0,0,YEAR(TODAY())-'14.1.ТС УЧ'!F470)</f>
        <v>36</v>
      </c>
      <c r="I471" s="104">
        <f>IF(C471=0,0,'14.1.ТС УЧ'!I470/1000)</f>
        <v>6.0000000000000001E-3</v>
      </c>
      <c r="J471" s="104">
        <f t="shared" si="81"/>
        <v>1</v>
      </c>
      <c r="K471" s="14">
        <f>IF(C471=0,0,'14.1.ТС УЧ'!H470/1000)</f>
        <v>6.9000000000000006E-2</v>
      </c>
      <c r="L471" s="14">
        <f t="shared" ca="1" si="82"/>
        <v>3.0248237322064733</v>
      </c>
      <c r="M471" s="13">
        <f t="shared" ca="1" si="83"/>
        <v>0.66893590951042936</v>
      </c>
      <c r="N471" s="13">
        <f t="shared" ca="1" si="84"/>
        <v>4.013615457062576E-3</v>
      </c>
      <c r="O471" s="12">
        <f t="shared" si="85"/>
        <v>5.1461143813219747</v>
      </c>
      <c r="P471" s="12">
        <f t="shared" si="86"/>
        <v>0.1943213706305362</v>
      </c>
      <c r="Q471" s="11">
        <f t="shared" ca="1" si="78"/>
        <v>116580.64335284753</v>
      </c>
      <c r="R471" s="10">
        <f t="shared" ca="1" si="87"/>
        <v>0.99599442833229845</v>
      </c>
      <c r="U471" s="9">
        <f t="shared" ca="1" si="79"/>
        <v>110119.32350998129</v>
      </c>
    </row>
    <row r="472" spans="2:21" ht="27.6" x14ac:dyDescent="0.3">
      <c r="B472" s="104">
        <v>466</v>
      </c>
      <c r="C472" s="104" t="str">
        <f>'14.1.ТС УЧ'!C471</f>
        <v xml:space="preserve">Блочно-модульная котельная EMS-5600M (п. Сатис) </v>
      </c>
      <c r="D472" s="104" t="str">
        <f>'14.1.ТС УЧ'!D471</f>
        <v>ГрОт-Ленина, 1</v>
      </c>
      <c r="E472" s="104" t="str">
        <f>'14.1.ТС УЧ'!E471</f>
        <v xml:space="preserve">ул. Ленина, 3 </v>
      </c>
      <c r="F472" s="104">
        <f>IF('14.1.ТС УЧ'!G471="Подземная канальная или подвальная",2,IF('14.1.ТС УЧ'!G471="Подземная бесканальная",2,IF('14.1.ТС УЧ'!G471="Надземная",1,0)))</f>
        <v>2</v>
      </c>
      <c r="G472" s="104">
        <f t="shared" si="80"/>
        <v>0.05</v>
      </c>
      <c r="H472" s="14">
        <f ca="1">IF(C472=0,0,YEAR(TODAY())-'14.1.ТС УЧ'!F471)</f>
        <v>33</v>
      </c>
      <c r="I472" s="104">
        <f>IF(C472=0,0,'14.1.ТС УЧ'!I471/1000)</f>
        <v>5.7000000000000002E-2</v>
      </c>
      <c r="J472" s="104">
        <f t="shared" si="81"/>
        <v>1</v>
      </c>
      <c r="K472" s="14">
        <f>IF(C472=0,0,'14.1.ТС УЧ'!H471/1000)</f>
        <v>5.0999999999999997E-2</v>
      </c>
      <c r="L472" s="14">
        <f t="shared" ca="1" si="82"/>
        <v>2.6034899135899243</v>
      </c>
      <c r="M472" s="13">
        <f t="shared" ca="1" si="83"/>
        <v>0.33915785271574284</v>
      </c>
      <c r="N472" s="13">
        <f t="shared" ca="1" si="84"/>
        <v>1.9331997604797341E-2</v>
      </c>
      <c r="O472" s="12">
        <f t="shared" si="85"/>
        <v>4.4658198822924025</v>
      </c>
      <c r="P472" s="12">
        <f t="shared" si="86"/>
        <v>0.2239230480309202</v>
      </c>
      <c r="Q472" s="11">
        <f t="shared" ca="1" si="78"/>
        <v>116580.64335284753</v>
      </c>
      <c r="R472" s="10">
        <f t="shared" ca="1" si="87"/>
        <v>0.98085366711265798</v>
      </c>
      <c r="U472" s="9">
        <f t="shared" ca="1" si="79"/>
        <v>110119.40984320056</v>
      </c>
    </row>
    <row r="473" spans="2:21" ht="27.6" x14ac:dyDescent="0.3">
      <c r="B473" s="104">
        <v>467</v>
      </c>
      <c r="C473" s="104" t="str">
        <f>'14.1.ТС УЧ'!C472</f>
        <v xml:space="preserve">Блочно-модульная котельная EMS-5600M (п. Сатис) </v>
      </c>
      <c r="D473" s="104" t="str">
        <f>'14.1.ТС УЧ'!D472</f>
        <v>ТК49</v>
      </c>
      <c r="E473" s="104" t="str">
        <f>'14.1.ТС УЧ'!E472</f>
        <v xml:space="preserve">ул. Ленина, 8А </v>
      </c>
      <c r="F473" s="104">
        <f>IF('14.1.ТС УЧ'!G472="Подземная канальная или подвальная",2,IF('14.1.ТС УЧ'!G472="Подземная бесканальная",2,IF('14.1.ТС УЧ'!G472="Надземная",1,0)))</f>
        <v>2</v>
      </c>
      <c r="G473" s="104">
        <f t="shared" si="80"/>
        <v>0.05</v>
      </c>
      <c r="H473" s="14">
        <f ca="1">IF(C473=0,0,YEAR(TODAY())-'14.1.ТС УЧ'!F472)</f>
        <v>5</v>
      </c>
      <c r="I473" s="104">
        <f>IF(C473=0,0,'14.1.ТС УЧ'!I472/1000)</f>
        <v>0.01</v>
      </c>
      <c r="J473" s="104">
        <f t="shared" si="81"/>
        <v>1</v>
      </c>
      <c r="K473" s="14">
        <f>IF(C473=0,0,'14.1.ТС УЧ'!H472/1000)</f>
        <v>5.0999999999999997E-2</v>
      </c>
      <c r="L473" s="14">
        <f t="shared" ca="1" si="82"/>
        <v>1</v>
      </c>
      <c r="M473" s="13">
        <f t="shared" ca="1" si="83"/>
        <v>0.05</v>
      </c>
      <c r="N473" s="13">
        <f t="shared" ca="1" si="84"/>
        <v>5.0000000000000001E-4</v>
      </c>
      <c r="O473" s="12">
        <f t="shared" si="85"/>
        <v>4.4658198822924025</v>
      </c>
      <c r="P473" s="12">
        <f t="shared" si="86"/>
        <v>0.2239230480309202</v>
      </c>
      <c r="Q473" s="11">
        <f t="shared" ca="1" si="78"/>
        <v>116580.64335284753</v>
      </c>
      <c r="R473" s="10">
        <f t="shared" ca="1" si="87"/>
        <v>0.99950012497916929</v>
      </c>
      <c r="U473" s="9">
        <f t="shared" ca="1" si="79"/>
        <v>110119.4120761105</v>
      </c>
    </row>
    <row r="474" spans="2:21" ht="27.6" x14ac:dyDescent="0.3">
      <c r="B474" s="104">
        <v>468</v>
      </c>
      <c r="C474" s="104" t="str">
        <f>'14.1.ТС УЧ'!C473</f>
        <v xml:space="preserve">Блочно-модульная котельная EMS-5600M (п. Сатис) </v>
      </c>
      <c r="D474" s="104" t="str">
        <f>'14.1.ТС УЧ'!D473</f>
        <v>ТК49</v>
      </c>
      <c r="E474" s="104" t="str">
        <f>'14.1.ТС УЧ'!E473</f>
        <v xml:space="preserve">ГрОт-Ленина, 7А </v>
      </c>
      <c r="F474" s="104">
        <f>IF('14.1.ТС УЧ'!G473="Подземная канальная или подвальная",2,IF('14.1.ТС УЧ'!G473="Подземная бесканальная",2,IF('14.1.ТС УЧ'!G473="Надземная",1,0)))</f>
        <v>2</v>
      </c>
      <c r="G474" s="104">
        <f t="shared" si="80"/>
        <v>0.05</v>
      </c>
      <c r="H474" s="14">
        <f ca="1">IF(C474=0,0,YEAR(TODAY())-'14.1.ТС УЧ'!F473)</f>
        <v>44</v>
      </c>
      <c r="I474" s="104">
        <f>IF(C474=0,0,'14.1.ТС УЧ'!I473/1000)</f>
        <v>2.7E-2</v>
      </c>
      <c r="J474" s="104">
        <f t="shared" si="81"/>
        <v>1</v>
      </c>
      <c r="K474" s="14">
        <f>IF(C474=0,0,'14.1.ТС УЧ'!H473/1000)</f>
        <v>5.0999999999999997E-2</v>
      </c>
      <c r="L474" s="14">
        <f t="shared" ca="1" si="82"/>
        <v>4.512506749717061</v>
      </c>
      <c r="M474" s="13">
        <f t="shared" ca="1" si="83"/>
        <v>9.1012673845597813</v>
      </c>
      <c r="N474" s="13">
        <f t="shared" ca="1" si="84"/>
        <v>0.2457342193831141</v>
      </c>
      <c r="O474" s="12">
        <f t="shared" si="85"/>
        <v>4.4658198822924025</v>
      </c>
      <c r="P474" s="12">
        <f t="shared" si="86"/>
        <v>0.2239230480309202</v>
      </c>
      <c r="Q474" s="11">
        <f t="shared" ca="1" si="78"/>
        <v>116580.64335284753</v>
      </c>
      <c r="R474" s="10">
        <f t="shared" ca="1" si="87"/>
        <v>0.78213007231645515</v>
      </c>
      <c r="U474" s="9">
        <f t="shared" ca="1" si="79"/>
        <v>110120.50948087318</v>
      </c>
    </row>
    <row r="475" spans="2:21" ht="27.6" x14ac:dyDescent="0.3">
      <c r="B475" s="104">
        <v>469</v>
      </c>
      <c r="C475" s="104" t="str">
        <f>'14.1.ТС УЧ'!C474</f>
        <v xml:space="preserve">Блочно-модульная котельная EMS-5600M (п. Сатис) </v>
      </c>
      <c r="D475" s="104" t="str">
        <f>'14.1.ТС УЧ'!D474</f>
        <v>ГрОт-Ленина, 7А</v>
      </c>
      <c r="E475" s="104" t="str">
        <f>'14.1.ТС УЧ'!E474</f>
        <v xml:space="preserve">ул. Ленина, 9А </v>
      </c>
      <c r="F475" s="104">
        <f>IF('14.1.ТС УЧ'!G474="Подземная канальная или подвальная",2,IF('14.1.ТС УЧ'!G474="Подземная бесканальная",2,IF('14.1.ТС УЧ'!G474="Надземная",1,0)))</f>
        <v>2</v>
      </c>
      <c r="G475" s="104">
        <f t="shared" si="80"/>
        <v>0.05</v>
      </c>
      <c r="H475" s="14">
        <f ca="1">IF(C475=0,0,YEAR(TODAY())-'14.1.ТС УЧ'!F474)</f>
        <v>44</v>
      </c>
      <c r="I475" s="104">
        <f>IF(C475=0,0,'14.1.ТС УЧ'!I474/1000)</f>
        <v>1.4999999999999999E-2</v>
      </c>
      <c r="J475" s="104">
        <f t="shared" si="81"/>
        <v>1</v>
      </c>
      <c r="K475" s="14">
        <f>IF(C475=0,0,'14.1.ТС УЧ'!H474/1000)</f>
        <v>5.0999999999999997E-2</v>
      </c>
      <c r="L475" s="14">
        <f t="shared" ca="1" si="82"/>
        <v>4.512506749717061</v>
      </c>
      <c r="M475" s="13">
        <f t="shared" ca="1" si="83"/>
        <v>9.1012673845597813</v>
      </c>
      <c r="N475" s="13">
        <f t="shared" ca="1" si="84"/>
        <v>0.1365190107683967</v>
      </c>
      <c r="O475" s="12">
        <f t="shared" si="85"/>
        <v>4.4658198822924025</v>
      </c>
      <c r="P475" s="12">
        <f t="shared" si="86"/>
        <v>0.2239230480309202</v>
      </c>
      <c r="Q475" s="11">
        <f t="shared" ca="1" si="78"/>
        <v>116580.64335284753</v>
      </c>
      <c r="R475" s="10">
        <f t="shared" ca="1" si="87"/>
        <v>0.87238973530276664</v>
      </c>
      <c r="U475" s="9">
        <f t="shared" ca="1" si="79"/>
        <v>110121.11915018578</v>
      </c>
    </row>
    <row r="476" spans="2:21" ht="27.6" x14ac:dyDescent="0.3">
      <c r="B476" s="104">
        <v>470</v>
      </c>
      <c r="C476" s="104" t="str">
        <f>'14.1.ТС УЧ'!C475</f>
        <v xml:space="preserve">Блочно-модульная котельная EMS-5600M (п. Сатис) </v>
      </c>
      <c r="D476" s="104" t="str">
        <f>'14.1.ТС УЧ'!D475</f>
        <v>ГрОт-Ленина, 12</v>
      </c>
      <c r="E476" s="104" t="str">
        <f>'14.1.ТС УЧ'!E475</f>
        <v xml:space="preserve">ул. Ленина, 9 </v>
      </c>
      <c r="F476" s="104">
        <f>IF('14.1.ТС УЧ'!G475="Подземная канальная или подвальная",2,IF('14.1.ТС УЧ'!G475="Подземная бесканальная",2,IF('14.1.ТС УЧ'!G475="Надземная",1,0)))</f>
        <v>2</v>
      </c>
      <c r="G476" s="104">
        <f t="shared" si="80"/>
        <v>0.05</v>
      </c>
      <c r="H476" s="14">
        <f ca="1">IF(C476=0,0,YEAR(TODAY())-'14.1.ТС УЧ'!F475)</f>
        <v>36</v>
      </c>
      <c r="I476" s="104">
        <f>IF(C476=0,0,'14.1.ТС УЧ'!I475/1000)</f>
        <v>3.5499999999999997E-2</v>
      </c>
      <c r="J476" s="104">
        <f t="shared" si="81"/>
        <v>1</v>
      </c>
      <c r="K476" s="14">
        <f>IF(C476=0,0,'14.1.ТС УЧ'!H475/1000)</f>
        <v>5.0999999999999997E-2</v>
      </c>
      <c r="L476" s="14">
        <f t="shared" ca="1" si="82"/>
        <v>3.0248237322064733</v>
      </c>
      <c r="M476" s="13">
        <f t="shared" ca="1" si="83"/>
        <v>0.66893590951042936</v>
      </c>
      <c r="N476" s="13">
        <f t="shared" ca="1" si="84"/>
        <v>2.3747224787620241E-2</v>
      </c>
      <c r="O476" s="12">
        <f t="shared" si="85"/>
        <v>4.4658198822924025</v>
      </c>
      <c r="P476" s="12">
        <f t="shared" si="86"/>
        <v>0.2239230480309202</v>
      </c>
      <c r="Q476" s="11">
        <f t="shared" ca="1" si="78"/>
        <v>116580.64335284753</v>
      </c>
      <c r="R476" s="10">
        <f t="shared" ca="1" si="87"/>
        <v>0.97653252177820293</v>
      </c>
      <c r="U476" s="9">
        <f t="shared" ca="1" si="79"/>
        <v>110121.22520101439</v>
      </c>
    </row>
    <row r="477" spans="2:21" ht="27.6" x14ac:dyDescent="0.3">
      <c r="B477" s="104">
        <v>471</v>
      </c>
      <c r="C477" s="104" t="str">
        <f>'14.1.ТС УЧ'!C476</f>
        <v xml:space="preserve">Блочно-модульная котельная EMS-5600M (п. Сатис) </v>
      </c>
      <c r="D477" s="104" t="str">
        <f>'14.1.ТС УЧ'!D476</f>
        <v>ГрОт-Ленина, 12</v>
      </c>
      <c r="E477" s="104" t="str">
        <f>'14.1.ТС УЧ'!E476</f>
        <v xml:space="preserve">ГрОт-Ленина, 14 </v>
      </c>
      <c r="F477" s="104">
        <f>IF('14.1.ТС УЧ'!G476="Подземная канальная или подвальная",2,IF('14.1.ТС УЧ'!G476="Подземная бесканальная",2,IF('14.1.ТС УЧ'!G476="Надземная",1,0)))</f>
        <v>2</v>
      </c>
      <c r="G477" s="104">
        <f t="shared" si="80"/>
        <v>0.05</v>
      </c>
      <c r="H477" s="14">
        <f ca="1">IF(C477=0,0,YEAR(TODAY())-'14.1.ТС УЧ'!F476)</f>
        <v>35</v>
      </c>
      <c r="I477" s="104">
        <f>IF(C477=0,0,'14.1.ТС УЧ'!I476/1000)</f>
        <v>1.2999999999999999E-2</v>
      </c>
      <c r="J477" s="104">
        <f t="shared" si="81"/>
        <v>1</v>
      </c>
      <c r="K477" s="14">
        <f>IF(C477=0,0,'14.1.ТС УЧ'!H476/1000)</f>
        <v>5.0999999999999997E-2</v>
      </c>
      <c r="L477" s="14">
        <f t="shared" ca="1" si="82"/>
        <v>2.8773013380028654</v>
      </c>
      <c r="M477" s="13">
        <f t="shared" ca="1" si="83"/>
        <v>0.52523017883607825</v>
      </c>
      <c r="N477" s="13">
        <f t="shared" ca="1" si="84"/>
        <v>6.8279923248690168E-3</v>
      </c>
      <c r="O477" s="12">
        <f t="shared" si="85"/>
        <v>4.4658198822924025</v>
      </c>
      <c r="P477" s="12">
        <f t="shared" si="86"/>
        <v>0.2239230480309202</v>
      </c>
      <c r="Q477" s="11">
        <f t="shared" ca="1" si="78"/>
        <v>116580.64335284753</v>
      </c>
      <c r="R477" s="10">
        <f t="shared" ca="1" si="87"/>
        <v>0.99319526544998316</v>
      </c>
      <c r="U477" s="9">
        <f t="shared" ca="1" si="79"/>
        <v>110121.25569359827</v>
      </c>
    </row>
    <row r="478" spans="2:21" ht="27.6" x14ac:dyDescent="0.3">
      <c r="B478" s="104">
        <v>472</v>
      </c>
      <c r="C478" s="104" t="str">
        <f>'14.1.ТС УЧ'!C477</f>
        <v xml:space="preserve">Блочно-модульная котельная EMS-5600M (п. Сатис) </v>
      </c>
      <c r="D478" s="104" t="str">
        <f>'14.1.ТС УЧ'!D477</f>
        <v>ГрОт-Ленина, 14</v>
      </c>
      <c r="E478" s="104" t="str">
        <f>'14.1.ТС УЧ'!E477</f>
        <v xml:space="preserve">ул. Ленина, 11 </v>
      </c>
      <c r="F478" s="104">
        <f>IF('14.1.ТС УЧ'!G477="Подземная канальная или подвальная",2,IF('14.1.ТС УЧ'!G477="Подземная бесканальная",2,IF('14.1.ТС УЧ'!G477="Надземная",1,0)))</f>
        <v>2</v>
      </c>
      <c r="G478" s="104">
        <f t="shared" si="80"/>
        <v>0.05</v>
      </c>
      <c r="H478" s="14">
        <f ca="1">IF(C478=0,0,YEAR(TODAY())-'14.1.ТС УЧ'!F477)</f>
        <v>35</v>
      </c>
      <c r="I478" s="104">
        <f>IF(C478=0,0,'14.1.ТС УЧ'!I477/1000)</f>
        <v>3.5000000000000003E-2</v>
      </c>
      <c r="J478" s="104">
        <f t="shared" si="81"/>
        <v>1</v>
      </c>
      <c r="K478" s="14">
        <f>IF(C478=0,0,'14.1.ТС УЧ'!H477/1000)</f>
        <v>5.0999999999999997E-2</v>
      </c>
      <c r="L478" s="14">
        <f t="shared" ca="1" si="82"/>
        <v>2.8773013380028654</v>
      </c>
      <c r="M478" s="13">
        <f t="shared" ca="1" si="83"/>
        <v>0.52523017883607825</v>
      </c>
      <c r="N478" s="13">
        <f t="shared" ca="1" si="84"/>
        <v>1.8383056259262742E-2</v>
      </c>
      <c r="O478" s="12">
        <f t="shared" si="85"/>
        <v>4.4658198822924025</v>
      </c>
      <c r="P478" s="12">
        <f t="shared" si="86"/>
        <v>0.2239230480309202</v>
      </c>
      <c r="Q478" s="11">
        <f t="shared" ca="1" si="78"/>
        <v>116580.64335284753</v>
      </c>
      <c r="R478" s="10">
        <f t="shared" ca="1" si="87"/>
        <v>0.98178488147532639</v>
      </c>
      <c r="U478" s="9">
        <f t="shared" ca="1" si="79"/>
        <v>110121.33778901641</v>
      </c>
    </row>
    <row r="479" spans="2:21" ht="27.6" x14ac:dyDescent="0.3">
      <c r="B479" s="104">
        <v>473</v>
      </c>
      <c r="C479" s="104" t="str">
        <f>'14.1.ТС УЧ'!C478</f>
        <v xml:space="preserve">Блочно-модульная котельная EMS-5600M (п. Сатис) </v>
      </c>
      <c r="D479" s="104" t="str">
        <f>'14.1.ТС УЧ'!D478</f>
        <v>ГрОт-Ленина, 14</v>
      </c>
      <c r="E479" s="104" t="str">
        <f>'14.1.ТС УЧ'!E478</f>
        <v xml:space="preserve">ГрОт-Ленина, 16 </v>
      </c>
      <c r="F479" s="104">
        <f>IF('14.1.ТС УЧ'!G478="Подземная канальная или подвальная",2,IF('14.1.ТС УЧ'!G478="Подземная бесканальная",2,IF('14.1.ТС УЧ'!G478="Надземная",1,0)))</f>
        <v>2</v>
      </c>
      <c r="G479" s="104">
        <f t="shared" si="80"/>
        <v>0.05</v>
      </c>
      <c r="H479" s="14">
        <f ca="1">IF(C479=0,0,YEAR(TODAY())-'14.1.ТС УЧ'!F478)</f>
        <v>35</v>
      </c>
      <c r="I479" s="104">
        <f>IF(C479=0,0,'14.1.ТС УЧ'!I478/1000)</f>
        <v>1.2999999999999999E-2</v>
      </c>
      <c r="J479" s="104">
        <f t="shared" si="81"/>
        <v>1</v>
      </c>
      <c r="K479" s="14">
        <f>IF(C479=0,0,'14.1.ТС УЧ'!H478/1000)</f>
        <v>5.0999999999999997E-2</v>
      </c>
      <c r="L479" s="14">
        <f t="shared" ca="1" si="82"/>
        <v>2.8773013380028654</v>
      </c>
      <c r="M479" s="13">
        <f t="shared" ca="1" si="83"/>
        <v>0.52523017883607825</v>
      </c>
      <c r="N479" s="13">
        <f t="shared" ca="1" si="84"/>
        <v>6.8279923248690168E-3</v>
      </c>
      <c r="O479" s="12">
        <f t="shared" si="85"/>
        <v>4.4658198822924025</v>
      </c>
      <c r="P479" s="12">
        <f t="shared" si="86"/>
        <v>0.2239230480309202</v>
      </c>
      <c r="Q479" s="11">
        <f t="shared" ca="1" si="78"/>
        <v>116580.64335284753</v>
      </c>
      <c r="R479" s="10">
        <f t="shared" ca="1" si="87"/>
        <v>0.99319526544998316</v>
      </c>
      <c r="U479" s="9">
        <f t="shared" ca="1" si="79"/>
        <v>110121.3682816003</v>
      </c>
    </row>
    <row r="480" spans="2:21" ht="27.6" x14ac:dyDescent="0.3">
      <c r="B480" s="104">
        <v>474</v>
      </c>
      <c r="C480" s="104" t="str">
        <f>'14.1.ТС УЧ'!C479</f>
        <v xml:space="preserve">Блочно-модульная котельная EMS-5600M (п. Сатис) </v>
      </c>
      <c r="D480" s="104" t="str">
        <f>'14.1.ТС УЧ'!D479</f>
        <v>ГрОт-Ленина, 16</v>
      </c>
      <c r="E480" s="104" t="str">
        <f>'14.1.ТС УЧ'!E479</f>
        <v xml:space="preserve">ул. Ленина, 13 </v>
      </c>
      <c r="F480" s="104">
        <f>IF('14.1.ТС УЧ'!G479="Подземная канальная или подвальная",2,IF('14.1.ТС УЧ'!G479="Подземная бесканальная",2,IF('14.1.ТС УЧ'!G479="Надземная",1,0)))</f>
        <v>2</v>
      </c>
      <c r="G480" s="104">
        <f t="shared" si="80"/>
        <v>0.05</v>
      </c>
      <c r="H480" s="14">
        <f ca="1">IF(C480=0,0,YEAR(TODAY())-'14.1.ТС УЧ'!F479)</f>
        <v>35</v>
      </c>
      <c r="I480" s="104">
        <f>IF(C480=0,0,'14.1.ТС УЧ'!I479/1000)</f>
        <v>3.5999999999999997E-2</v>
      </c>
      <c r="J480" s="104">
        <f t="shared" si="81"/>
        <v>1</v>
      </c>
      <c r="K480" s="14">
        <f>IF(C480=0,0,'14.1.ТС УЧ'!H479/1000)</f>
        <v>5.0999999999999997E-2</v>
      </c>
      <c r="L480" s="14">
        <f t="shared" ca="1" si="82"/>
        <v>2.8773013380028654</v>
      </c>
      <c r="M480" s="13">
        <f t="shared" ca="1" si="83"/>
        <v>0.52523017883607825</v>
      </c>
      <c r="N480" s="13">
        <f t="shared" ca="1" si="84"/>
        <v>1.8908286438098814E-2</v>
      </c>
      <c r="O480" s="12">
        <f t="shared" si="85"/>
        <v>4.4658198822924025</v>
      </c>
      <c r="P480" s="12">
        <f t="shared" si="86"/>
        <v>0.2239230480309202</v>
      </c>
      <c r="Q480" s="11">
        <f t="shared" ca="1" si="78"/>
        <v>116580.64335284753</v>
      </c>
      <c r="R480" s="10">
        <f t="shared" ca="1" si="87"/>
        <v>0.98126935382364233</v>
      </c>
      <c r="U480" s="9">
        <f t="shared" ca="1" si="79"/>
        <v>110121.45272260181</v>
      </c>
    </row>
    <row r="481" spans="2:21" ht="27.6" x14ac:dyDescent="0.3">
      <c r="B481" s="104">
        <v>475</v>
      </c>
      <c r="C481" s="104" t="str">
        <f>'14.1.ТС УЧ'!C480</f>
        <v xml:space="preserve">Блочно-модульная котельная EMS-5600M (п. Сатис) </v>
      </c>
      <c r="D481" s="104" t="str">
        <f>'14.1.ТС УЧ'!D480</f>
        <v>ТК3</v>
      </c>
      <c r="E481" s="104" t="str">
        <f>'14.1.ТС УЧ'!E480</f>
        <v xml:space="preserve">ул. Мира, 1А </v>
      </c>
      <c r="F481" s="104">
        <f>IF('14.1.ТС УЧ'!G480="Подземная канальная или подвальная",2,IF('14.1.ТС УЧ'!G480="Подземная бесканальная",2,IF('14.1.ТС УЧ'!G480="Надземная",1,0)))</f>
        <v>2</v>
      </c>
      <c r="G481" s="104">
        <f t="shared" si="80"/>
        <v>0.05</v>
      </c>
      <c r="H481" s="14">
        <f ca="1">IF(C481=0,0,YEAR(TODAY())-'14.1.ТС УЧ'!F480)</f>
        <v>26</v>
      </c>
      <c r="I481" s="104">
        <f>IF(C481=0,0,'14.1.ТС УЧ'!I480/1000)</f>
        <v>2.5000000000000001E-2</v>
      </c>
      <c r="J481" s="104">
        <f t="shared" si="81"/>
        <v>1</v>
      </c>
      <c r="K481" s="14">
        <f>IF(C481=0,0,'14.1.ТС УЧ'!H480/1000)</f>
        <v>5.0999999999999997E-2</v>
      </c>
      <c r="L481" s="14">
        <f t="shared" ca="1" si="82"/>
        <v>1.8346483338096222</v>
      </c>
      <c r="M481" s="13">
        <f t="shared" ca="1" si="83"/>
        <v>0.11100098120481922</v>
      </c>
      <c r="N481" s="13">
        <f t="shared" ca="1" si="84"/>
        <v>2.7750245301204806E-3</v>
      </c>
      <c r="O481" s="12">
        <f t="shared" si="85"/>
        <v>4.4658198822924025</v>
      </c>
      <c r="P481" s="12">
        <f t="shared" si="86"/>
        <v>0.2239230480309202</v>
      </c>
      <c r="Q481" s="11">
        <f t="shared" ca="1" si="78"/>
        <v>116580.64335284753</v>
      </c>
      <c r="R481" s="10">
        <f t="shared" ca="1" si="87"/>
        <v>0.99722882229128695</v>
      </c>
      <c r="U481" s="9">
        <f t="shared" ca="1" si="79"/>
        <v>110121.46511536153</v>
      </c>
    </row>
    <row r="482" spans="2:21" ht="27.6" x14ac:dyDescent="0.3">
      <c r="B482" s="104">
        <v>476</v>
      </c>
      <c r="C482" s="104" t="str">
        <f>'14.1.ТС УЧ'!C481</f>
        <v xml:space="preserve">Блочно-модульная котельная EMS-5600M (п. Сатис) </v>
      </c>
      <c r="D482" s="104" t="str">
        <f>'14.1.ТС УЧ'!D481</f>
        <v>ТК4</v>
      </c>
      <c r="E482" s="104" t="str">
        <f>'14.1.ТС УЧ'!E481</f>
        <v xml:space="preserve">ул. Мира, 1 </v>
      </c>
      <c r="F482" s="104">
        <f>IF('14.1.ТС УЧ'!G481="Подземная канальная или подвальная",2,IF('14.1.ТС УЧ'!G481="Подземная бесканальная",2,IF('14.1.ТС УЧ'!G481="Надземная",1,0)))</f>
        <v>2</v>
      </c>
      <c r="G482" s="104">
        <f t="shared" si="80"/>
        <v>0.05</v>
      </c>
      <c r="H482" s="14">
        <f ca="1">IF(C482=0,0,YEAR(TODAY())-'14.1.ТС УЧ'!F481)</f>
        <v>5</v>
      </c>
      <c r="I482" s="104">
        <f>IF(C482=0,0,'14.1.ТС УЧ'!I481/1000)</f>
        <v>0.05</v>
      </c>
      <c r="J482" s="104">
        <f t="shared" si="81"/>
        <v>1</v>
      </c>
      <c r="K482" s="14">
        <f>IF(C482=0,0,'14.1.ТС УЧ'!H481/1000)</f>
        <v>5.0999999999999997E-2</v>
      </c>
      <c r="L482" s="14">
        <f t="shared" ca="1" si="82"/>
        <v>1</v>
      </c>
      <c r="M482" s="13">
        <f t="shared" ca="1" si="83"/>
        <v>0.05</v>
      </c>
      <c r="N482" s="13">
        <f t="shared" ca="1" si="84"/>
        <v>2.5000000000000005E-3</v>
      </c>
      <c r="O482" s="12">
        <f t="shared" si="85"/>
        <v>4.4658198822924025</v>
      </c>
      <c r="P482" s="12">
        <f t="shared" si="86"/>
        <v>0.2239230480309202</v>
      </c>
      <c r="Q482" s="11">
        <f t="shared" ca="1" si="78"/>
        <v>116580.64335284753</v>
      </c>
      <c r="R482" s="10">
        <f t="shared" ca="1" si="87"/>
        <v>0.99750312239746008</v>
      </c>
      <c r="U482" s="9">
        <f t="shared" ca="1" si="79"/>
        <v>110121.47627991124</v>
      </c>
    </row>
    <row r="483" spans="2:21" ht="27.6" x14ac:dyDescent="0.3">
      <c r="B483" s="104">
        <v>477</v>
      </c>
      <c r="C483" s="104" t="str">
        <f>'14.1.ТС УЧ'!C482</f>
        <v xml:space="preserve">Блочно-модульная котельная EMS-5600M (п. Сатис) </v>
      </c>
      <c r="D483" s="104" t="str">
        <f>'14.1.ТС УЧ'!D482</f>
        <v>ТК5</v>
      </c>
      <c r="E483" s="104" t="str">
        <f>'14.1.ТС УЧ'!E482</f>
        <v xml:space="preserve">УТ9 </v>
      </c>
      <c r="F483" s="104">
        <f>IF('14.1.ТС УЧ'!G482="Подземная канальная или подвальная",2,IF('14.1.ТС УЧ'!G482="Подземная бесканальная",2,IF('14.1.ТС УЧ'!G482="Надземная",1,0)))</f>
        <v>2</v>
      </c>
      <c r="G483" s="104">
        <f t="shared" si="80"/>
        <v>0.05</v>
      </c>
      <c r="H483" s="14">
        <f ca="1">IF(C483=0,0,YEAR(TODAY())-'14.1.ТС УЧ'!F482)</f>
        <v>35</v>
      </c>
      <c r="I483" s="104">
        <f>IF(C483=0,0,'14.1.ТС УЧ'!I482/1000)</f>
        <v>0.04</v>
      </c>
      <c r="J483" s="104">
        <f t="shared" si="81"/>
        <v>1</v>
      </c>
      <c r="K483" s="14">
        <f>IF(C483=0,0,'14.1.ТС УЧ'!H482/1000)</f>
        <v>5.0999999999999997E-2</v>
      </c>
      <c r="L483" s="14">
        <f t="shared" ca="1" si="82"/>
        <v>2.8773013380028654</v>
      </c>
      <c r="M483" s="13">
        <f t="shared" ca="1" si="83"/>
        <v>0.52523017883607825</v>
      </c>
      <c r="N483" s="13">
        <f t="shared" ca="1" si="84"/>
        <v>2.1009207153443132E-2</v>
      </c>
      <c r="O483" s="12">
        <f t="shared" si="85"/>
        <v>4.4658198822924025</v>
      </c>
      <c r="P483" s="12">
        <f t="shared" si="86"/>
        <v>0.2239230480309202</v>
      </c>
      <c r="Q483" s="11">
        <f t="shared" ca="1" si="78"/>
        <v>116580.64335284753</v>
      </c>
      <c r="R483" s="10">
        <f t="shared" ca="1" si="87"/>
        <v>0.97920994879170331</v>
      </c>
      <c r="U483" s="9">
        <f t="shared" ca="1" si="79"/>
        <v>110121.57010324625</v>
      </c>
    </row>
    <row r="484" spans="2:21" ht="27.6" x14ac:dyDescent="0.3">
      <c r="B484" s="104">
        <v>478</v>
      </c>
      <c r="C484" s="104" t="str">
        <f>'14.1.ТС УЧ'!C483</f>
        <v xml:space="preserve">Блочно-модульная котельная EMS-5600M (п. Сатис) </v>
      </c>
      <c r="D484" s="104" t="str">
        <f>'14.1.ТС УЧ'!D483</f>
        <v>УТ9</v>
      </c>
      <c r="E484" s="104" t="str">
        <f>'14.1.ТС УЧ'!E483</f>
        <v xml:space="preserve">ул. Мира, 5 </v>
      </c>
      <c r="F484" s="104">
        <f>IF('14.1.ТС УЧ'!G483="Подземная канальная или подвальная",2,IF('14.1.ТС УЧ'!G483="Подземная бесканальная",2,IF('14.1.ТС УЧ'!G483="Надземная",1,0)))</f>
        <v>2</v>
      </c>
      <c r="G484" s="104">
        <f t="shared" si="80"/>
        <v>0.05</v>
      </c>
      <c r="H484" s="14">
        <f ca="1">IF(C484=0,0,YEAR(TODAY())-'14.1.ТС УЧ'!F483)</f>
        <v>35</v>
      </c>
      <c r="I484" s="104">
        <f>IF(C484=0,0,'14.1.ТС УЧ'!I483/1000)</f>
        <v>0.01</v>
      </c>
      <c r="J484" s="104">
        <f t="shared" si="81"/>
        <v>1</v>
      </c>
      <c r="K484" s="14">
        <f>IF(C484=0,0,'14.1.ТС УЧ'!H483/1000)</f>
        <v>5.0999999999999997E-2</v>
      </c>
      <c r="L484" s="14">
        <f t="shared" ca="1" si="82"/>
        <v>2.8773013380028654</v>
      </c>
      <c r="M484" s="13">
        <f t="shared" ca="1" si="83"/>
        <v>0.52523017883607825</v>
      </c>
      <c r="N484" s="13">
        <f t="shared" ca="1" si="84"/>
        <v>5.2523017883607829E-3</v>
      </c>
      <c r="O484" s="12">
        <f t="shared" si="85"/>
        <v>4.4658198822924025</v>
      </c>
      <c r="P484" s="12">
        <f t="shared" si="86"/>
        <v>0.2239230480309202</v>
      </c>
      <c r="Q484" s="11">
        <f t="shared" ca="1" si="78"/>
        <v>116580.64335284753</v>
      </c>
      <c r="R484" s="10">
        <f t="shared" ca="1" si="87"/>
        <v>0.99476146743143035</v>
      </c>
      <c r="U484" s="9">
        <f t="shared" ca="1" si="79"/>
        <v>110121.59355908001</v>
      </c>
    </row>
    <row r="485" spans="2:21" ht="27.6" x14ac:dyDescent="0.3">
      <c r="B485" s="104">
        <v>479</v>
      </c>
      <c r="C485" s="104" t="str">
        <f>'14.1.ТС УЧ'!C484</f>
        <v xml:space="preserve">Блочно-модульная котельная EMS-5600M (п. Сатис) </v>
      </c>
      <c r="D485" s="104" t="str">
        <f>'14.1.ТС УЧ'!D484</f>
        <v>УТ9</v>
      </c>
      <c r="E485" s="104" t="str">
        <f>'14.1.ТС УЧ'!E484</f>
        <v xml:space="preserve">ул. Мира, 3 </v>
      </c>
      <c r="F485" s="104">
        <f>IF('14.1.ТС УЧ'!G484="Подземная канальная или подвальная",2,IF('14.1.ТС УЧ'!G484="Подземная бесканальная",2,IF('14.1.ТС УЧ'!G484="Надземная",1,0)))</f>
        <v>2</v>
      </c>
      <c r="G485" s="104">
        <f t="shared" si="80"/>
        <v>0.05</v>
      </c>
      <c r="H485" s="14">
        <f ca="1">IF(C485=0,0,YEAR(TODAY())-'14.1.ТС УЧ'!F484)</f>
        <v>34</v>
      </c>
      <c r="I485" s="104">
        <f>IF(C485=0,0,'14.1.ТС УЧ'!I484/1000)</f>
        <v>0.03</v>
      </c>
      <c r="J485" s="104">
        <f t="shared" si="81"/>
        <v>1</v>
      </c>
      <c r="K485" s="14">
        <f>IF(C485=0,0,'14.1.ТС УЧ'!H484/1000)</f>
        <v>5.0999999999999997E-2</v>
      </c>
      <c r="L485" s="14">
        <f t="shared" ca="1" si="82"/>
        <v>2.7369736958636</v>
      </c>
      <c r="M485" s="13">
        <f t="shared" ca="1" si="83"/>
        <v>0.41892367348157439</v>
      </c>
      <c r="N485" s="13">
        <f t="shared" ca="1" si="84"/>
        <v>1.2567710204447231E-2</v>
      </c>
      <c r="O485" s="12">
        <f t="shared" si="85"/>
        <v>4.4658198822924025</v>
      </c>
      <c r="P485" s="12">
        <f t="shared" si="86"/>
        <v>0.2239230480309202</v>
      </c>
      <c r="Q485" s="11">
        <f t="shared" ca="1" si="78"/>
        <v>116580.64335284753</v>
      </c>
      <c r="R485" s="10">
        <f t="shared" ca="1" si="87"/>
        <v>0.98751093366291143</v>
      </c>
      <c r="U485" s="9">
        <f t="shared" ca="1" si="79"/>
        <v>110121.64968421012</v>
      </c>
    </row>
    <row r="486" spans="2:21" ht="27.6" x14ac:dyDescent="0.3">
      <c r="B486" s="104">
        <v>480</v>
      </c>
      <c r="C486" s="104" t="str">
        <f>'14.1.ТС УЧ'!C485</f>
        <v xml:space="preserve">Блочно-модульная котельная EMS-5600M (п. Сатис) </v>
      </c>
      <c r="D486" s="104" t="str">
        <f>'14.1.ТС УЧ'!D485</f>
        <v>ТК6А</v>
      </c>
      <c r="E486" s="104" t="str">
        <f>'14.1.ТС УЧ'!E485</f>
        <v xml:space="preserve">УТ10 </v>
      </c>
      <c r="F486" s="104">
        <f>IF('14.1.ТС УЧ'!G485="Подземная канальная или подвальная",2,IF('14.1.ТС УЧ'!G485="Подземная бесканальная",2,IF('14.1.ТС УЧ'!G485="Надземная",1,0)))</f>
        <v>2</v>
      </c>
      <c r="G486" s="104">
        <f t="shared" si="80"/>
        <v>0.05</v>
      </c>
      <c r="H486" s="14">
        <f ca="1">IF(C486=0,0,YEAR(TODAY())-'14.1.ТС УЧ'!F485)</f>
        <v>29</v>
      </c>
      <c r="I486" s="104">
        <f>IF(C486=0,0,'14.1.ТС УЧ'!I485/1000)</f>
        <v>0.03</v>
      </c>
      <c r="J486" s="104">
        <f t="shared" si="81"/>
        <v>1</v>
      </c>
      <c r="K486" s="14">
        <f>IF(C486=0,0,'14.1.ТС УЧ'!H485/1000)</f>
        <v>5.0999999999999997E-2</v>
      </c>
      <c r="L486" s="14">
        <f t="shared" ca="1" si="82"/>
        <v>2.1315572575844084</v>
      </c>
      <c r="M486" s="13">
        <f t="shared" ca="1" si="83"/>
        <v>0.16680144735912394</v>
      </c>
      <c r="N486" s="13">
        <f t="shared" ca="1" si="84"/>
        <v>5.0040434207737185E-3</v>
      </c>
      <c r="O486" s="12">
        <f t="shared" si="85"/>
        <v>4.4658198822924025</v>
      </c>
      <c r="P486" s="12">
        <f t="shared" si="86"/>
        <v>0.2239230480309202</v>
      </c>
      <c r="Q486" s="11">
        <f t="shared" ca="1" si="78"/>
        <v>116580.64335284753</v>
      </c>
      <c r="R486" s="10">
        <f t="shared" ca="1" si="87"/>
        <v>0.99500845594668763</v>
      </c>
      <c r="U486" s="9">
        <f t="shared" ca="1" si="79"/>
        <v>110121.67203136672</v>
      </c>
    </row>
    <row r="487" spans="2:21" ht="27.6" x14ac:dyDescent="0.3">
      <c r="B487" s="104">
        <v>481</v>
      </c>
      <c r="C487" s="104" t="str">
        <f>'14.1.ТС УЧ'!C486</f>
        <v xml:space="preserve">Блочно-модульная котельная EMS-5600M (п. Сатис) </v>
      </c>
      <c r="D487" s="104" t="str">
        <f>'14.1.ТС УЧ'!D486</f>
        <v>УТ10</v>
      </c>
      <c r="E487" s="104" t="str">
        <f>'14.1.ТС УЧ'!E486</f>
        <v xml:space="preserve">ул. Мира, 9 </v>
      </c>
      <c r="F487" s="104">
        <f>IF('14.1.ТС УЧ'!G486="Подземная канальная или подвальная",2,IF('14.1.ТС УЧ'!G486="Подземная бесканальная",2,IF('14.1.ТС УЧ'!G486="Надземная",1,0)))</f>
        <v>2</v>
      </c>
      <c r="G487" s="104">
        <f t="shared" si="80"/>
        <v>0.05</v>
      </c>
      <c r="H487" s="14">
        <f ca="1">IF(C487=0,0,YEAR(TODAY())-'14.1.ТС УЧ'!F486)</f>
        <v>29</v>
      </c>
      <c r="I487" s="104">
        <f>IF(C487=0,0,'14.1.ТС УЧ'!I486/1000)</f>
        <v>2.5000000000000001E-2</v>
      </c>
      <c r="J487" s="104">
        <f t="shared" si="81"/>
        <v>1</v>
      </c>
      <c r="K487" s="14">
        <f>IF(C487=0,0,'14.1.ТС УЧ'!H486/1000)</f>
        <v>5.0999999999999997E-2</v>
      </c>
      <c r="L487" s="14">
        <f t="shared" ca="1" si="82"/>
        <v>2.1315572575844084</v>
      </c>
      <c r="M487" s="13">
        <f t="shared" ca="1" si="83"/>
        <v>0.16680144735912394</v>
      </c>
      <c r="N487" s="13">
        <f t="shared" ca="1" si="84"/>
        <v>4.1700361839780986E-3</v>
      </c>
      <c r="O487" s="12">
        <f t="shared" si="85"/>
        <v>4.4658198822924025</v>
      </c>
      <c r="P487" s="12">
        <f t="shared" si="86"/>
        <v>0.2239230480309202</v>
      </c>
      <c r="Q487" s="11">
        <f t="shared" ca="1" si="78"/>
        <v>116580.64335284753</v>
      </c>
      <c r="R487" s="10">
        <f t="shared" ca="1" si="87"/>
        <v>0.99583864634389851</v>
      </c>
      <c r="U487" s="9">
        <f t="shared" ca="1" si="79"/>
        <v>110121.69065399721</v>
      </c>
    </row>
    <row r="488" spans="2:21" ht="27.6" x14ac:dyDescent="0.3">
      <c r="B488" s="104">
        <v>482</v>
      </c>
      <c r="C488" s="104" t="str">
        <f>'14.1.ТС УЧ'!C487</f>
        <v xml:space="preserve">Блочно-модульная котельная EMS-5600M (п. Сатис) </v>
      </c>
      <c r="D488" s="104" t="str">
        <f>'14.1.ТС УЧ'!D487</f>
        <v>ТК6А</v>
      </c>
      <c r="E488" s="104" t="str">
        <f>'14.1.ТС УЧ'!E487</f>
        <v xml:space="preserve">ул. Мира, 7 </v>
      </c>
      <c r="F488" s="104">
        <f>IF('14.1.ТС УЧ'!G487="Подземная канальная или подвальная",2,IF('14.1.ТС УЧ'!G487="Подземная бесканальная",2,IF('14.1.ТС УЧ'!G487="Надземная",1,0)))</f>
        <v>2</v>
      </c>
      <c r="G488" s="104">
        <f t="shared" si="80"/>
        <v>0.05</v>
      </c>
      <c r="H488" s="14">
        <f ca="1">IF(C488=0,0,YEAR(TODAY())-'14.1.ТС УЧ'!F487)</f>
        <v>33</v>
      </c>
      <c r="I488" s="104">
        <f>IF(C488=0,0,'14.1.ТС УЧ'!I487/1000)</f>
        <v>5.5E-2</v>
      </c>
      <c r="J488" s="104">
        <f t="shared" si="81"/>
        <v>1</v>
      </c>
      <c r="K488" s="14">
        <f>IF(C488=0,0,'14.1.ТС УЧ'!H487/1000)</f>
        <v>5.0999999999999997E-2</v>
      </c>
      <c r="L488" s="14">
        <f t="shared" ca="1" si="82"/>
        <v>2.6034899135899243</v>
      </c>
      <c r="M488" s="13">
        <f t="shared" ca="1" si="83"/>
        <v>0.33915785271574284</v>
      </c>
      <c r="N488" s="13">
        <f t="shared" ca="1" si="84"/>
        <v>1.8653681899365854E-2</v>
      </c>
      <c r="O488" s="12">
        <f t="shared" si="85"/>
        <v>4.4658198822924025</v>
      </c>
      <c r="P488" s="12">
        <f t="shared" si="86"/>
        <v>0.2239230480309202</v>
      </c>
      <c r="Q488" s="11">
        <f t="shared" ca="1" si="78"/>
        <v>116580.64335284753</v>
      </c>
      <c r="R488" s="10">
        <f t="shared" ca="1" si="87"/>
        <v>0.9815192212621876</v>
      </c>
      <c r="U488" s="9">
        <f t="shared" ca="1" si="79"/>
        <v>110121.77395798071</v>
      </c>
    </row>
    <row r="489" spans="2:21" ht="27.6" x14ac:dyDescent="0.3">
      <c r="B489" s="104">
        <v>483</v>
      </c>
      <c r="C489" s="104" t="str">
        <f>'14.1.ТС УЧ'!C488</f>
        <v xml:space="preserve">Блочно-модульная котельная EMS-5600M (п. Сатис) </v>
      </c>
      <c r="D489" s="104" t="str">
        <f>'14.1.ТС УЧ'!D488</f>
        <v>ТК10</v>
      </c>
      <c r="E489" s="104" t="str">
        <f>'14.1.ТС УЧ'!E488</f>
        <v xml:space="preserve">ул. Мира, 13 </v>
      </c>
      <c r="F489" s="104">
        <f>IF('14.1.ТС УЧ'!G488="Подземная канальная или подвальная",2,IF('14.1.ТС УЧ'!G488="Подземная бесканальная",2,IF('14.1.ТС УЧ'!G488="Надземная",1,0)))</f>
        <v>2</v>
      </c>
      <c r="G489" s="104">
        <f t="shared" si="80"/>
        <v>0.05</v>
      </c>
      <c r="H489" s="14">
        <f ca="1">IF(C489=0,0,YEAR(TODAY())-'14.1.ТС УЧ'!F488)</f>
        <v>33</v>
      </c>
      <c r="I489" s="104">
        <f>IF(C489=0,0,'14.1.ТС УЧ'!I488/1000)</f>
        <v>7.0000000000000007E-2</v>
      </c>
      <c r="J489" s="104">
        <f t="shared" si="81"/>
        <v>1</v>
      </c>
      <c r="K489" s="14">
        <f>IF(C489=0,0,'14.1.ТС УЧ'!H488/1000)</f>
        <v>5.0999999999999997E-2</v>
      </c>
      <c r="L489" s="14">
        <f t="shared" ca="1" si="82"/>
        <v>2.6034899135899243</v>
      </c>
      <c r="M489" s="13">
        <f t="shared" ca="1" si="83"/>
        <v>0.33915785271574284</v>
      </c>
      <c r="N489" s="13">
        <f t="shared" ca="1" si="84"/>
        <v>2.3741049690102E-2</v>
      </c>
      <c r="O489" s="12">
        <f t="shared" si="85"/>
        <v>4.4658198822924025</v>
      </c>
      <c r="P489" s="12">
        <f t="shared" si="86"/>
        <v>0.2239230480309202</v>
      </c>
      <c r="Q489" s="11">
        <f t="shared" ca="1" si="78"/>
        <v>116580.64335284753</v>
      </c>
      <c r="R489" s="10">
        <f t="shared" ca="1" si="87"/>
        <v>0.9765385519803732</v>
      </c>
      <c r="U489" s="9">
        <f t="shared" ca="1" si="79"/>
        <v>110121.87998123244</v>
      </c>
    </row>
    <row r="490" spans="2:21" ht="27.6" x14ac:dyDescent="0.3">
      <c r="B490" s="104">
        <v>484</v>
      </c>
      <c r="C490" s="104" t="str">
        <f>'14.1.ТС УЧ'!C489</f>
        <v xml:space="preserve">Блочно-модульная котельная EMS-5600M (п. Сатис) </v>
      </c>
      <c r="D490" s="104" t="str">
        <f>'14.1.ТС УЧ'!D489</f>
        <v>ТК10</v>
      </c>
      <c r="E490" s="104" t="str">
        <f>'14.1.ТС УЧ'!E489</f>
        <v xml:space="preserve">ул. Мира, 15 </v>
      </c>
      <c r="F490" s="104">
        <f>IF('14.1.ТС УЧ'!G489="Подземная канальная или подвальная",2,IF('14.1.ТС УЧ'!G489="Подземная бесканальная",2,IF('14.1.ТС УЧ'!G489="Надземная",1,0)))</f>
        <v>2</v>
      </c>
      <c r="G490" s="104">
        <f t="shared" si="80"/>
        <v>0.05</v>
      </c>
      <c r="H490" s="14">
        <f ca="1">IF(C490=0,0,YEAR(TODAY())-'14.1.ТС УЧ'!F489)</f>
        <v>27</v>
      </c>
      <c r="I490" s="104">
        <f>IF(C490=0,0,'14.1.ТС УЧ'!I489/1000)</f>
        <v>2.8000000000000001E-2</v>
      </c>
      <c r="J490" s="104">
        <f t="shared" si="81"/>
        <v>1</v>
      </c>
      <c r="K490" s="14">
        <f>IF(C490=0,0,'14.1.ТС УЧ'!H489/1000)</f>
        <v>5.0999999999999997E-2</v>
      </c>
      <c r="L490" s="14">
        <f t="shared" ca="1" si="82"/>
        <v>1.9287127653484872</v>
      </c>
      <c r="M490" s="13">
        <f t="shared" ca="1" si="83"/>
        <v>0.12577173113141749</v>
      </c>
      <c r="N490" s="13">
        <f t="shared" ca="1" si="84"/>
        <v>3.5216084716796895E-3</v>
      </c>
      <c r="O490" s="12">
        <f t="shared" si="85"/>
        <v>4.4658198822924025</v>
      </c>
      <c r="P490" s="12">
        <f t="shared" si="86"/>
        <v>0.2239230480309202</v>
      </c>
      <c r="Q490" s="11">
        <f t="shared" ca="1" si="78"/>
        <v>116580.64335284753</v>
      </c>
      <c r="R490" s="10">
        <f t="shared" ca="1" si="87"/>
        <v>0.99648458511883409</v>
      </c>
      <c r="U490" s="9">
        <f t="shared" ca="1" si="79"/>
        <v>110121.89570810157</v>
      </c>
    </row>
    <row r="491" spans="2:21" ht="27.6" x14ac:dyDescent="0.3">
      <c r="B491" s="104">
        <v>485</v>
      </c>
      <c r="C491" s="104" t="str">
        <f>'14.1.ТС УЧ'!C490</f>
        <v xml:space="preserve">Блочно-модульная котельная EMS-5600M (п. Сатис) </v>
      </c>
      <c r="D491" s="104" t="str">
        <f>'14.1.ТС УЧ'!D490</f>
        <v>ТК16</v>
      </c>
      <c r="E491" s="104" t="str">
        <f>'14.1.ТС УЧ'!E490</f>
        <v xml:space="preserve">УТ12 </v>
      </c>
      <c r="F491" s="104">
        <f>IF('14.1.ТС УЧ'!G490="Подземная канальная или подвальная",2,IF('14.1.ТС УЧ'!G490="Подземная бесканальная",2,IF('14.1.ТС УЧ'!G490="Надземная",1,0)))</f>
        <v>2</v>
      </c>
      <c r="G491" s="104">
        <f t="shared" si="80"/>
        <v>0.05</v>
      </c>
      <c r="H491" s="14">
        <f ca="1">IF(C491=0,0,YEAR(TODAY())-'14.1.ТС УЧ'!F490)</f>
        <v>45</v>
      </c>
      <c r="I491" s="104">
        <f>IF(C491=0,0,'14.1.ТС УЧ'!I490/1000)</f>
        <v>5.7500000000000002E-2</v>
      </c>
      <c r="J491" s="104">
        <f t="shared" si="81"/>
        <v>1</v>
      </c>
      <c r="K491" s="14">
        <f>IF(C491=0,0,'14.1.ТС УЧ'!H490/1000)</f>
        <v>5.0999999999999997E-2</v>
      </c>
      <c r="L491" s="14">
        <f t="shared" ca="1" si="82"/>
        <v>4.7438679181792631</v>
      </c>
      <c r="M491" s="13">
        <f t="shared" ca="1" si="83"/>
        <v>13.947982005444068</v>
      </c>
      <c r="N491" s="13">
        <f t="shared" ca="1" si="84"/>
        <v>0.80200896531303389</v>
      </c>
      <c r="O491" s="12">
        <f t="shared" si="85"/>
        <v>4.4658198822924025</v>
      </c>
      <c r="P491" s="12">
        <f t="shared" si="86"/>
        <v>0.2239230480309202</v>
      </c>
      <c r="Q491" s="11">
        <f t="shared" ca="1" si="78"/>
        <v>116580.64335284753</v>
      </c>
      <c r="R491" s="10">
        <f t="shared" ca="1" si="87"/>
        <v>0.44842718394001096</v>
      </c>
      <c r="U491" s="9">
        <f t="shared" ca="1" si="79"/>
        <v>110125.47733568464</v>
      </c>
    </row>
    <row r="492" spans="2:21" ht="27.6" x14ac:dyDescent="0.3">
      <c r="B492" s="104">
        <v>486</v>
      </c>
      <c r="C492" s="104" t="str">
        <f>'14.1.ТС УЧ'!C491</f>
        <v xml:space="preserve">Блочно-модульная котельная EMS-5600M (п. Сатис) </v>
      </c>
      <c r="D492" s="104" t="str">
        <f>'14.1.ТС УЧ'!D491</f>
        <v>ТК18</v>
      </c>
      <c r="E492" s="104" t="str">
        <f>'14.1.ТС УЧ'!E491</f>
        <v xml:space="preserve">ул. Советская, 11 </v>
      </c>
      <c r="F492" s="104">
        <f>IF('14.1.ТС УЧ'!G491="Подземная канальная или подвальная",2,IF('14.1.ТС УЧ'!G491="Подземная бесканальная",2,IF('14.1.ТС УЧ'!G491="Надземная",1,0)))</f>
        <v>2</v>
      </c>
      <c r="G492" s="104">
        <f t="shared" si="80"/>
        <v>0.05</v>
      </c>
      <c r="H492" s="14">
        <f ca="1">IF(C492=0,0,YEAR(TODAY())-'14.1.ТС УЧ'!F491)</f>
        <v>31</v>
      </c>
      <c r="I492" s="104">
        <f>IF(C492=0,0,'14.1.ТС УЧ'!I491/1000)</f>
        <v>4.4999999999999998E-2</v>
      </c>
      <c r="J492" s="104">
        <f t="shared" si="81"/>
        <v>1</v>
      </c>
      <c r="K492" s="14">
        <f>IF(C492=0,0,'14.1.ТС УЧ'!H491/1000)</f>
        <v>5.0999999999999997E-2</v>
      </c>
      <c r="L492" s="14">
        <f t="shared" ca="1" si="82"/>
        <v>2.355735091295371</v>
      </c>
      <c r="M492" s="13">
        <f t="shared" ca="1" si="83"/>
        <v>0.23180686588709856</v>
      </c>
      <c r="N492" s="13">
        <f t="shared" ca="1" si="84"/>
        <v>1.0431308964919435E-2</v>
      </c>
      <c r="O492" s="12">
        <f t="shared" si="85"/>
        <v>4.4658198822924025</v>
      </c>
      <c r="P492" s="12">
        <f t="shared" si="86"/>
        <v>0.2239230480309202</v>
      </c>
      <c r="Q492" s="11">
        <f t="shared" ca="1" si="78"/>
        <v>116580.64335284753</v>
      </c>
      <c r="R492" s="10">
        <f t="shared" ca="1" si="87"/>
        <v>0.98962290845512668</v>
      </c>
      <c r="U492" s="9">
        <f t="shared" ca="1" si="79"/>
        <v>110125.52392003161</v>
      </c>
    </row>
    <row r="493" spans="2:21" ht="27.6" x14ac:dyDescent="0.3">
      <c r="B493" s="104">
        <v>487</v>
      </c>
      <c r="C493" s="104" t="str">
        <f>'14.1.ТС УЧ'!C492</f>
        <v xml:space="preserve">Блочно-модульная котельная EMS-5600M (п. Сатис) </v>
      </c>
      <c r="D493" s="104" t="str">
        <f>'14.1.ТС УЧ'!D492</f>
        <v>ТК20</v>
      </c>
      <c r="E493" s="104" t="str">
        <f>'14.1.ТС УЧ'!E492</f>
        <v xml:space="preserve">ул. Советская, 7 </v>
      </c>
      <c r="F493" s="104">
        <f>IF('14.1.ТС УЧ'!G492="Подземная канальная или подвальная",2,IF('14.1.ТС УЧ'!G492="Подземная бесканальная",2,IF('14.1.ТС УЧ'!G492="Надземная",1,0)))</f>
        <v>2</v>
      </c>
      <c r="G493" s="104">
        <f t="shared" si="80"/>
        <v>0.05</v>
      </c>
      <c r="H493" s="14">
        <f ca="1">IF(C493=0,0,YEAR(TODAY())-'14.1.ТС УЧ'!F492)</f>
        <v>17</v>
      </c>
      <c r="I493" s="104">
        <f>IF(C493=0,0,'14.1.ТС УЧ'!I492/1000)</f>
        <v>1.6E-2</v>
      </c>
      <c r="J493" s="104">
        <f t="shared" si="81"/>
        <v>1</v>
      </c>
      <c r="K493" s="14">
        <f>IF(C493=0,0,'14.1.ТС УЧ'!H492/1000)</f>
        <v>5.0999999999999997E-2</v>
      </c>
      <c r="L493" s="14">
        <f t="shared" ca="1" si="82"/>
        <v>1</v>
      </c>
      <c r="M493" s="13">
        <f t="shared" ca="1" si="83"/>
        <v>0.05</v>
      </c>
      <c r="N493" s="13">
        <f t="shared" ca="1" si="84"/>
        <v>8.0000000000000004E-4</v>
      </c>
      <c r="O493" s="12">
        <f t="shared" si="85"/>
        <v>4.4658198822924025</v>
      </c>
      <c r="P493" s="12">
        <f t="shared" si="86"/>
        <v>0.2239230480309202</v>
      </c>
      <c r="Q493" s="11">
        <f t="shared" ca="1" si="78"/>
        <v>116580.64335284753</v>
      </c>
      <c r="R493" s="10">
        <f t="shared" ca="1" si="87"/>
        <v>0.99920031991468372</v>
      </c>
      <c r="U493" s="9">
        <f t="shared" ca="1" si="79"/>
        <v>110125.52749268751</v>
      </c>
    </row>
    <row r="494" spans="2:21" ht="27.6" x14ac:dyDescent="0.3">
      <c r="B494" s="104">
        <v>488</v>
      </c>
      <c r="C494" s="104" t="str">
        <f>'14.1.ТС УЧ'!C493</f>
        <v xml:space="preserve">Блочно-модульная котельная EMS-5600M (п. Сатис) </v>
      </c>
      <c r="D494" s="104" t="str">
        <f>'14.1.ТС УЧ'!D493</f>
        <v>ТК17</v>
      </c>
      <c r="E494" s="104" t="str">
        <f>'14.1.ТС УЧ'!E493</f>
        <v xml:space="preserve">ул. Советская, 18В </v>
      </c>
      <c r="F494" s="104">
        <f>IF('14.1.ТС УЧ'!G493="Подземная канальная или подвальная",2,IF('14.1.ТС УЧ'!G493="Подземная бесканальная",2,IF('14.1.ТС УЧ'!G493="Надземная",1,0)))</f>
        <v>2</v>
      </c>
      <c r="G494" s="104">
        <f t="shared" si="80"/>
        <v>0.05</v>
      </c>
      <c r="H494" s="14">
        <f ca="1">IF(C494=0,0,YEAR(TODAY())-'14.1.ТС УЧ'!F493)</f>
        <v>34</v>
      </c>
      <c r="I494" s="104">
        <f>IF(C494=0,0,'14.1.ТС УЧ'!I493/1000)</f>
        <v>0.12</v>
      </c>
      <c r="J494" s="104">
        <f t="shared" si="81"/>
        <v>1</v>
      </c>
      <c r="K494" s="14">
        <f>IF(C494=0,0,'14.1.ТС УЧ'!H493/1000)</f>
        <v>5.0999999999999997E-2</v>
      </c>
      <c r="L494" s="14">
        <f t="shared" ca="1" si="82"/>
        <v>2.7369736958636</v>
      </c>
      <c r="M494" s="13">
        <f t="shared" ca="1" si="83"/>
        <v>0.41892367348157439</v>
      </c>
      <c r="N494" s="13">
        <f t="shared" ca="1" si="84"/>
        <v>5.0270840817788924E-2</v>
      </c>
      <c r="O494" s="12">
        <f t="shared" si="85"/>
        <v>4.4658198822924025</v>
      </c>
      <c r="P494" s="12">
        <f t="shared" si="86"/>
        <v>0.2239230480309202</v>
      </c>
      <c r="Q494" s="11">
        <f t="shared" ca="1" si="78"/>
        <v>116580.64335284753</v>
      </c>
      <c r="R494" s="10">
        <f t="shared" ca="1" si="87"/>
        <v>0.95097182763092547</v>
      </c>
      <c r="U494" s="9">
        <f t="shared" ca="1" si="79"/>
        <v>110125.75199320793</v>
      </c>
    </row>
    <row r="495" spans="2:21" ht="27.6" x14ac:dyDescent="0.3">
      <c r="B495" s="104">
        <v>489</v>
      </c>
      <c r="C495" s="104" t="str">
        <f>'14.1.ТС УЧ'!C494</f>
        <v xml:space="preserve">Блочно-модульная котельная EMS-5600M (п. Сатис) </v>
      </c>
      <c r="D495" s="104" t="str">
        <f>'14.1.ТС УЧ'!D494</f>
        <v>ГрОт-Октябрьская, 2</v>
      </c>
      <c r="E495" s="104" t="str">
        <f>'14.1.ТС УЧ'!E494</f>
        <v xml:space="preserve">ГрОт-Октябрьская, 4 </v>
      </c>
      <c r="F495" s="104">
        <f>IF('14.1.ТС УЧ'!G494="Подземная канальная или подвальная",2,IF('14.1.ТС УЧ'!G494="Подземная бесканальная",2,IF('14.1.ТС УЧ'!G494="Надземная",1,0)))</f>
        <v>2</v>
      </c>
      <c r="G495" s="104">
        <f t="shared" si="80"/>
        <v>0.05</v>
      </c>
      <c r="H495" s="14">
        <f ca="1">IF(C495=0,0,YEAR(TODAY())-'14.1.ТС УЧ'!F494)</f>
        <v>39</v>
      </c>
      <c r="I495" s="104">
        <f>IF(C495=0,0,'14.1.ТС УЧ'!I494/1000)</f>
        <v>1.6E-2</v>
      </c>
      <c r="J495" s="104">
        <f t="shared" si="81"/>
        <v>1</v>
      </c>
      <c r="K495" s="14">
        <f>IF(C495=0,0,'14.1.ТС УЧ'!H494/1000)</f>
        <v>5.0999999999999997E-2</v>
      </c>
      <c r="L495" s="14">
        <f t="shared" ca="1" si="82"/>
        <v>3.5143437902946464</v>
      </c>
      <c r="M495" s="13">
        <f t="shared" ca="1" si="83"/>
        <v>1.5314740018877633</v>
      </c>
      <c r="N495" s="13">
        <f t="shared" ca="1" si="84"/>
        <v>2.4503584030204213E-2</v>
      </c>
      <c r="O495" s="12">
        <f t="shared" si="85"/>
        <v>4.4658198822924025</v>
      </c>
      <c r="P495" s="12">
        <f t="shared" si="86"/>
        <v>0.2239230480309202</v>
      </c>
      <c r="Q495" s="11">
        <f t="shared" ca="1" si="78"/>
        <v>116580.64335284753</v>
      </c>
      <c r="R495" s="10">
        <f t="shared" ca="1" si="87"/>
        <v>0.97579419163628422</v>
      </c>
      <c r="U495" s="9">
        <f t="shared" ca="1" si="79"/>
        <v>110125.86142180068</v>
      </c>
    </row>
    <row r="496" spans="2:21" ht="27.6" x14ac:dyDescent="0.3">
      <c r="B496" s="104">
        <v>490</v>
      </c>
      <c r="C496" s="104" t="str">
        <f>'14.1.ТС УЧ'!C495</f>
        <v xml:space="preserve">Блочно-модульная котельная EMS-5600M (п. Сатис) </v>
      </c>
      <c r="D496" s="104" t="str">
        <f>'14.1.ТС УЧ'!D495</f>
        <v>ТК22</v>
      </c>
      <c r="E496" s="104" t="str">
        <f>'14.1.ТС УЧ'!E495</f>
        <v xml:space="preserve">ул. Первомайская, 43 </v>
      </c>
      <c r="F496" s="104">
        <f>IF('14.1.ТС УЧ'!G495="Подземная канальная или подвальная",2,IF('14.1.ТС УЧ'!G495="Подземная бесканальная",2,IF('14.1.ТС УЧ'!G495="Надземная",1,0)))</f>
        <v>2</v>
      </c>
      <c r="G496" s="104">
        <f t="shared" si="80"/>
        <v>0.05</v>
      </c>
      <c r="H496" s="14">
        <f ca="1">IF(C496=0,0,YEAR(TODAY())-'14.1.ТС УЧ'!F495)</f>
        <v>44</v>
      </c>
      <c r="I496" s="104">
        <f>IF(C496=0,0,'14.1.ТС УЧ'!I495/1000)</f>
        <v>5.7000000000000002E-2</v>
      </c>
      <c r="J496" s="104">
        <f t="shared" si="81"/>
        <v>1</v>
      </c>
      <c r="K496" s="14">
        <f>IF(C496=0,0,'14.1.ТС УЧ'!H495/1000)</f>
        <v>5.0999999999999997E-2</v>
      </c>
      <c r="L496" s="14">
        <f t="shared" ca="1" si="82"/>
        <v>4.512506749717061</v>
      </c>
      <c r="M496" s="13">
        <f t="shared" ca="1" si="83"/>
        <v>9.1012673845597813</v>
      </c>
      <c r="N496" s="13">
        <f t="shared" ca="1" si="84"/>
        <v>0.51877224091990759</v>
      </c>
      <c r="O496" s="12">
        <f t="shared" si="85"/>
        <v>4.4658198822924025</v>
      </c>
      <c r="P496" s="12">
        <f t="shared" si="86"/>
        <v>0.2239230480309202</v>
      </c>
      <c r="Q496" s="11">
        <f t="shared" ca="1" si="78"/>
        <v>116580.64335284753</v>
      </c>
      <c r="R496" s="10">
        <f t="shared" ca="1" si="87"/>
        <v>0.59525092424256942</v>
      </c>
      <c r="U496" s="9">
        <f t="shared" ca="1" si="79"/>
        <v>110128.17816518857</v>
      </c>
    </row>
    <row r="497" spans="2:21" ht="27.6" x14ac:dyDescent="0.3">
      <c r="B497" s="104">
        <v>491</v>
      </c>
      <c r="C497" s="104" t="str">
        <f>'14.1.ТС УЧ'!C496</f>
        <v xml:space="preserve">Блочно-модульная котельная EMS-5600M (п. Сатис) </v>
      </c>
      <c r="D497" s="104" t="str">
        <f>'14.1.ТС УЧ'!D496</f>
        <v>ТК31</v>
      </c>
      <c r="E497" s="104" t="str">
        <f>'14.1.ТС УЧ'!E496</f>
        <v xml:space="preserve">ул. Гаражная, 5 </v>
      </c>
      <c r="F497" s="104">
        <f>IF('14.1.ТС УЧ'!G496="Подземная канальная или подвальная",2,IF('14.1.ТС УЧ'!G496="Подземная бесканальная",2,IF('14.1.ТС УЧ'!G496="Надземная",1,0)))</f>
        <v>2</v>
      </c>
      <c r="G497" s="104">
        <f t="shared" si="80"/>
        <v>0.05</v>
      </c>
      <c r="H497" s="14">
        <f ca="1">IF(C497=0,0,YEAR(TODAY())-'14.1.ТС УЧ'!F496)</f>
        <v>49</v>
      </c>
      <c r="I497" s="104">
        <f>IF(C497=0,0,'14.1.ТС УЧ'!I496/1000)</f>
        <v>2.5000000000000001E-2</v>
      </c>
      <c r="J497" s="104">
        <f t="shared" si="81"/>
        <v>1</v>
      </c>
      <c r="K497" s="14">
        <f>IF(C497=0,0,'14.1.ТС УЧ'!H496/1000)</f>
        <v>5.0999999999999997E-2</v>
      </c>
      <c r="L497" s="14">
        <f t="shared" ca="1" si="82"/>
        <v>5.7941733596116958</v>
      </c>
      <c r="M497" s="13">
        <f t="shared" ca="1" si="83"/>
        <v>101.83326398785186</v>
      </c>
      <c r="N497" s="13">
        <f t="shared" ca="1" si="84"/>
        <v>2.5458315996962968</v>
      </c>
      <c r="O497" s="12">
        <f t="shared" si="85"/>
        <v>4.4658198822924025</v>
      </c>
      <c r="P497" s="12">
        <f t="shared" si="86"/>
        <v>0.2239230480309202</v>
      </c>
      <c r="Q497" s="11">
        <f t="shared" ca="1" si="78"/>
        <v>116580.64335284753</v>
      </c>
      <c r="R497" s="10">
        <f t="shared" ca="1" si="87"/>
        <v>7.8407820941341591E-2</v>
      </c>
      <c r="U497" s="9">
        <f t="shared" ca="1" si="79"/>
        <v>110139.54739056346</v>
      </c>
    </row>
    <row r="498" spans="2:21" ht="27.6" x14ac:dyDescent="0.3">
      <c r="B498" s="104">
        <v>492</v>
      </c>
      <c r="C498" s="104" t="str">
        <f>'14.1.ТС УЧ'!C497</f>
        <v xml:space="preserve">Блочно-модульная котельная EMS-5600M (п. Сатис) </v>
      </c>
      <c r="D498" s="104" t="str">
        <f>'14.1.ТС УЧ'!D497</f>
        <v>ТК32</v>
      </c>
      <c r="E498" s="104" t="str">
        <f>'14.1.ТС УЧ'!E497</f>
        <v xml:space="preserve">ул. Гаражная, 3 </v>
      </c>
      <c r="F498" s="104">
        <f>IF('14.1.ТС УЧ'!G497="Подземная канальная или подвальная",2,IF('14.1.ТС УЧ'!G497="Подземная бесканальная",2,IF('14.1.ТС УЧ'!G497="Надземная",1,0)))</f>
        <v>2</v>
      </c>
      <c r="G498" s="104">
        <f t="shared" si="80"/>
        <v>0.05</v>
      </c>
      <c r="H498" s="14">
        <f ca="1">IF(C498=0,0,YEAR(TODAY())-'14.1.ТС УЧ'!F497)</f>
        <v>50</v>
      </c>
      <c r="I498" s="104">
        <f>IF(C498=0,0,'14.1.ТС УЧ'!I497/1000)</f>
        <v>2.5000000000000001E-2</v>
      </c>
      <c r="J498" s="104">
        <f t="shared" si="81"/>
        <v>1</v>
      </c>
      <c r="K498" s="14">
        <f>IF(C498=0,0,'14.1.ТС УЧ'!H497/1000)</f>
        <v>5.0999999999999997E-2</v>
      </c>
      <c r="L498" s="14">
        <f t="shared" ca="1" si="82"/>
        <v>6.0912469803517366</v>
      </c>
      <c r="M498" s="13">
        <f t="shared" ca="1" si="83"/>
        <v>180.96680889682807</v>
      </c>
      <c r="N498" s="13">
        <f t="shared" ca="1" si="84"/>
        <v>4.5241702224207021</v>
      </c>
      <c r="O498" s="12">
        <f t="shared" si="85"/>
        <v>4.4658198822924025</v>
      </c>
      <c r="P498" s="12">
        <f t="shared" si="86"/>
        <v>0.2239230480309202</v>
      </c>
      <c r="Q498" s="11">
        <f t="shared" ca="1" si="78"/>
        <v>116580.64335284753</v>
      </c>
      <c r="R498" s="10">
        <f t="shared" ca="1" si="87"/>
        <v>1.0843708570602984E-2</v>
      </c>
      <c r="U498" s="9">
        <f t="shared" ca="1" si="79"/>
        <v>110159.75151989362</v>
      </c>
    </row>
    <row r="499" spans="2:21" ht="27.6" x14ac:dyDescent="0.3">
      <c r="B499" s="104">
        <v>493</v>
      </c>
      <c r="C499" s="104" t="str">
        <f>'14.1.ТС УЧ'!C498</f>
        <v xml:space="preserve">Блочно-модульная котельная EMS-5600M (п. Сатис) </v>
      </c>
      <c r="D499" s="104" t="str">
        <f>'14.1.ТС УЧ'!D498</f>
        <v>ТК34</v>
      </c>
      <c r="E499" s="104" t="str">
        <f>'14.1.ТС УЧ'!E498</f>
        <v xml:space="preserve">ТК40 </v>
      </c>
      <c r="F499" s="104">
        <f>IF('14.1.ТС УЧ'!G498="Подземная канальная или подвальная",2,IF('14.1.ТС УЧ'!G498="Подземная бесканальная",2,IF('14.1.ТС УЧ'!G498="Надземная",1,0)))</f>
        <v>2</v>
      </c>
      <c r="G499" s="104">
        <f t="shared" si="80"/>
        <v>0.05</v>
      </c>
      <c r="H499" s="14">
        <f ca="1">IF(C499=0,0,YEAR(TODAY())-'14.1.ТС УЧ'!F498)</f>
        <v>45</v>
      </c>
      <c r="I499" s="104">
        <f>IF(C499=0,0,'14.1.ТС УЧ'!I498/1000)</f>
        <v>7.6999999999999999E-2</v>
      </c>
      <c r="J499" s="104">
        <f t="shared" si="81"/>
        <v>1</v>
      </c>
      <c r="K499" s="14">
        <f>IF(C499=0,0,'14.1.ТС УЧ'!H498/1000)</f>
        <v>5.0999999999999997E-2</v>
      </c>
      <c r="L499" s="14">
        <f t="shared" ca="1" si="82"/>
        <v>4.7438679181792631</v>
      </c>
      <c r="M499" s="13">
        <f t="shared" ca="1" si="83"/>
        <v>13.947982005444068</v>
      </c>
      <c r="N499" s="13">
        <f t="shared" ca="1" si="84"/>
        <v>1.0739946144191932</v>
      </c>
      <c r="O499" s="12">
        <f t="shared" si="85"/>
        <v>4.4658198822924025</v>
      </c>
      <c r="P499" s="12">
        <f t="shared" si="86"/>
        <v>0.2239230480309202</v>
      </c>
      <c r="Q499" s="11">
        <f t="shared" ca="1" si="78"/>
        <v>116580.64335284753</v>
      </c>
      <c r="R499" s="10">
        <f t="shared" ca="1" si="87"/>
        <v>0.34164106369267039</v>
      </c>
      <c r="U499" s="9">
        <f t="shared" ca="1" si="79"/>
        <v>110164.54778639617</v>
      </c>
    </row>
    <row r="500" spans="2:21" ht="27.6" x14ac:dyDescent="0.3">
      <c r="B500" s="104">
        <v>494</v>
      </c>
      <c r="C500" s="104" t="str">
        <f>'14.1.ТС УЧ'!C499</f>
        <v xml:space="preserve">Блочно-модульная котельная EMS-5600M (п. Сатис) </v>
      </c>
      <c r="D500" s="104" t="str">
        <f>'14.1.ТС УЧ'!D499</f>
        <v>ТК40</v>
      </c>
      <c r="E500" s="104" t="str">
        <f>'14.1.ТС УЧ'!E499</f>
        <v xml:space="preserve">ул. Гаражная, 2 </v>
      </c>
      <c r="F500" s="104">
        <f>IF('14.1.ТС УЧ'!G499="Подземная канальная или подвальная",2,IF('14.1.ТС УЧ'!G499="Подземная бесканальная",2,IF('14.1.ТС УЧ'!G499="Надземная",1,0)))</f>
        <v>2</v>
      </c>
      <c r="G500" s="104">
        <f t="shared" si="80"/>
        <v>0.05</v>
      </c>
      <c r="H500" s="14">
        <f ca="1">IF(C500=0,0,YEAR(TODAY())-'14.1.ТС УЧ'!F499)</f>
        <v>5</v>
      </c>
      <c r="I500" s="104">
        <f>IF(C500=0,0,'14.1.ТС УЧ'!I499/1000)</f>
        <v>4.4999999999999998E-2</v>
      </c>
      <c r="J500" s="104">
        <f t="shared" si="81"/>
        <v>1</v>
      </c>
      <c r="K500" s="14">
        <f>IF(C500=0,0,'14.1.ТС УЧ'!H499/1000)</f>
        <v>5.0999999999999997E-2</v>
      </c>
      <c r="L500" s="14">
        <f t="shared" ca="1" si="82"/>
        <v>1</v>
      </c>
      <c r="M500" s="13">
        <f t="shared" ca="1" si="83"/>
        <v>0.05</v>
      </c>
      <c r="N500" s="13">
        <f t="shared" ca="1" si="84"/>
        <v>2.2499999999999998E-3</v>
      </c>
      <c r="O500" s="12">
        <f t="shared" si="85"/>
        <v>4.4658198822924025</v>
      </c>
      <c r="P500" s="12">
        <f t="shared" si="86"/>
        <v>0.2239230480309202</v>
      </c>
      <c r="Q500" s="11">
        <f t="shared" ca="1" si="78"/>
        <v>116580.64335284753</v>
      </c>
      <c r="R500" s="10">
        <f t="shared" ca="1" si="87"/>
        <v>0.99775252935262992</v>
      </c>
      <c r="U500" s="9">
        <f t="shared" ca="1" si="79"/>
        <v>110164.5578344909</v>
      </c>
    </row>
    <row r="501" spans="2:21" ht="27.6" x14ac:dyDescent="0.3">
      <c r="B501" s="104">
        <v>495</v>
      </c>
      <c r="C501" s="104" t="str">
        <f>'14.1.ТС УЧ'!C500</f>
        <v xml:space="preserve">Блочно-модульная котельная EMS-5600M (п. Сатис) </v>
      </c>
      <c r="D501" s="104" t="str">
        <f>'14.1.ТС УЧ'!D500</f>
        <v>ТК40</v>
      </c>
      <c r="E501" s="104" t="str">
        <f>'14.1.ТС УЧ'!E500</f>
        <v xml:space="preserve">ТК40.1 </v>
      </c>
      <c r="F501" s="104">
        <f>IF('14.1.ТС УЧ'!G500="Подземная канальная или подвальная",2,IF('14.1.ТС УЧ'!G500="Подземная бесканальная",2,IF('14.1.ТС УЧ'!G500="Надземная",1,0)))</f>
        <v>2</v>
      </c>
      <c r="G501" s="104">
        <f t="shared" si="80"/>
        <v>0.05</v>
      </c>
      <c r="H501" s="14">
        <f ca="1">IF(C501=0,0,YEAR(TODAY())-'14.1.ТС УЧ'!F500)</f>
        <v>45</v>
      </c>
      <c r="I501" s="104">
        <f>IF(C501=0,0,'14.1.ТС УЧ'!I500/1000)</f>
        <v>1.7999999999999999E-2</v>
      </c>
      <c r="J501" s="104">
        <f t="shared" si="81"/>
        <v>1</v>
      </c>
      <c r="K501" s="14">
        <f>IF(C501=0,0,'14.1.ТС УЧ'!H500/1000)</f>
        <v>5.0999999999999997E-2</v>
      </c>
      <c r="L501" s="14">
        <f t="shared" ca="1" si="82"/>
        <v>4.7438679181792631</v>
      </c>
      <c r="M501" s="13">
        <f t="shared" ca="1" si="83"/>
        <v>13.947982005444068</v>
      </c>
      <c r="N501" s="13">
        <f t="shared" ca="1" si="84"/>
        <v>0.25106367609799318</v>
      </c>
      <c r="O501" s="12">
        <f t="shared" si="85"/>
        <v>4.4658198822924025</v>
      </c>
      <c r="P501" s="12">
        <f t="shared" si="86"/>
        <v>0.2239230480309202</v>
      </c>
      <c r="Q501" s="11">
        <f t="shared" ca="1" si="78"/>
        <v>116580.64335284753</v>
      </c>
      <c r="R501" s="10">
        <f t="shared" ca="1" si="87"/>
        <v>0.77797283170745402</v>
      </c>
      <c r="U501" s="9">
        <f t="shared" ca="1" si="79"/>
        <v>110165.67903964734</v>
      </c>
    </row>
    <row r="502" spans="2:21" ht="27.6" x14ac:dyDescent="0.3">
      <c r="B502" s="104">
        <v>496</v>
      </c>
      <c r="C502" s="104" t="str">
        <f>'14.1.ТС УЧ'!C501</f>
        <v xml:space="preserve">Блочно-модульная котельная EMS-5600M (п. Сатис) </v>
      </c>
      <c r="D502" s="104" t="str">
        <f>'14.1.ТС УЧ'!D501</f>
        <v>ТК40.2</v>
      </c>
      <c r="E502" s="104" t="str">
        <f>'14.1.ТС УЧ'!E501</f>
        <v xml:space="preserve">ТК41 </v>
      </c>
      <c r="F502" s="104">
        <f>IF('14.1.ТС УЧ'!G501="Подземная канальная или подвальная",2,IF('14.1.ТС УЧ'!G501="Подземная бесканальная",2,IF('14.1.ТС УЧ'!G501="Надземная",1,0)))</f>
        <v>2</v>
      </c>
      <c r="G502" s="104">
        <f t="shared" si="80"/>
        <v>0.05</v>
      </c>
      <c r="H502" s="14">
        <f ca="1">IF(C502=0,0,YEAR(TODAY())-'14.1.ТС УЧ'!F501)</f>
        <v>28</v>
      </c>
      <c r="I502" s="104">
        <f>IF(C502=0,0,'14.1.ТС УЧ'!I501/1000)</f>
        <v>1.2999999999999999E-2</v>
      </c>
      <c r="J502" s="104">
        <f t="shared" si="81"/>
        <v>1</v>
      </c>
      <c r="K502" s="14">
        <f>IF(C502=0,0,'14.1.ТС УЧ'!H501/1000)</f>
        <v>5.0999999999999997E-2</v>
      </c>
      <c r="L502" s="14">
        <f t="shared" ca="1" si="82"/>
        <v>2.0275999834223373</v>
      </c>
      <c r="M502" s="13">
        <f t="shared" ca="1" si="83"/>
        <v>0.14403551504940912</v>
      </c>
      <c r="N502" s="13">
        <f t="shared" ca="1" si="84"/>
        <v>1.8724616956423184E-3</v>
      </c>
      <c r="O502" s="12">
        <f t="shared" si="85"/>
        <v>4.4658198822924025</v>
      </c>
      <c r="P502" s="12">
        <f t="shared" si="86"/>
        <v>0.2239230480309202</v>
      </c>
      <c r="Q502" s="11">
        <f t="shared" ca="1" si="78"/>
        <v>116580.64335284753</v>
      </c>
      <c r="R502" s="10">
        <f t="shared" ca="1" si="87"/>
        <v>0.99812929026709352</v>
      </c>
      <c r="U502" s="9">
        <f t="shared" ca="1" si="79"/>
        <v>110165.687401724</v>
      </c>
    </row>
    <row r="503" spans="2:21" ht="27.6" x14ac:dyDescent="0.3">
      <c r="B503" s="104">
        <v>497</v>
      </c>
      <c r="C503" s="104" t="str">
        <f>'14.1.ТС УЧ'!C502</f>
        <v xml:space="preserve">Блочно-модульная котельная EMS-5600M (п. Сатис) </v>
      </c>
      <c r="D503" s="104" t="str">
        <f>'14.1.ТС УЧ'!D502</f>
        <v>ТК40.2</v>
      </c>
      <c r="E503" s="104" t="str">
        <f>'14.1.ТС УЧ'!E502</f>
        <v xml:space="preserve">ТК42 </v>
      </c>
      <c r="F503" s="104">
        <f>IF('14.1.ТС УЧ'!G502="Подземная канальная или подвальная",2,IF('14.1.ТС УЧ'!G502="Подземная бесканальная",2,IF('14.1.ТС УЧ'!G502="Надземная",1,0)))</f>
        <v>2</v>
      </c>
      <c r="G503" s="104">
        <f t="shared" si="80"/>
        <v>0.05</v>
      </c>
      <c r="H503" s="14">
        <f ca="1">IF(C503=0,0,YEAR(TODAY())-'14.1.ТС УЧ'!F502)</f>
        <v>28</v>
      </c>
      <c r="I503" s="104">
        <f>IF(C503=0,0,'14.1.ТС УЧ'!I502/1000)</f>
        <v>0.08</v>
      </c>
      <c r="J503" s="104">
        <f t="shared" si="81"/>
        <v>1</v>
      </c>
      <c r="K503" s="14">
        <f>IF(C503=0,0,'14.1.ТС УЧ'!H502/1000)</f>
        <v>5.0999999999999997E-2</v>
      </c>
      <c r="L503" s="14">
        <f t="shared" ca="1" si="82"/>
        <v>2.0275999834223373</v>
      </c>
      <c r="M503" s="13">
        <f t="shared" ca="1" si="83"/>
        <v>0.14403551504940912</v>
      </c>
      <c r="N503" s="13">
        <f t="shared" ca="1" si="84"/>
        <v>1.152284120395273E-2</v>
      </c>
      <c r="O503" s="12">
        <f t="shared" si="85"/>
        <v>4.4658198822924025</v>
      </c>
      <c r="P503" s="12">
        <f t="shared" si="86"/>
        <v>0.2239230480309202</v>
      </c>
      <c r="Q503" s="11">
        <f t="shared" ca="1" si="78"/>
        <v>116580.64335284753</v>
      </c>
      <c r="R503" s="10">
        <f t="shared" ca="1" si="87"/>
        <v>0.98854329247107997</v>
      </c>
      <c r="U503" s="9">
        <f t="shared" ca="1" si="79"/>
        <v>110165.73886065735</v>
      </c>
    </row>
    <row r="504" spans="2:21" ht="27.6" x14ac:dyDescent="0.3">
      <c r="B504" s="104">
        <v>498</v>
      </c>
      <c r="C504" s="104" t="str">
        <f>'14.1.ТС УЧ'!C503</f>
        <v xml:space="preserve">Блочно-модульная котельная EMS-5600M (п. Сатис) </v>
      </c>
      <c r="D504" s="104" t="str">
        <f>'14.1.ТС УЧ'!D503</f>
        <v>ТК42</v>
      </c>
      <c r="E504" s="104" t="str">
        <f>'14.1.ТС УЧ'!E503</f>
        <v xml:space="preserve">ул. Первомайская, 33А </v>
      </c>
      <c r="F504" s="104">
        <f>IF('14.1.ТС УЧ'!G503="Подземная канальная или подвальная",2,IF('14.1.ТС УЧ'!G503="Подземная бесканальная",2,IF('14.1.ТС УЧ'!G503="Надземная",1,0)))</f>
        <v>2</v>
      </c>
      <c r="G504" s="104">
        <f t="shared" si="80"/>
        <v>0.05</v>
      </c>
      <c r="H504" s="14">
        <f ca="1">IF(C504=0,0,YEAR(TODAY())-'14.1.ТС УЧ'!F503)</f>
        <v>28</v>
      </c>
      <c r="I504" s="104">
        <f>IF(C504=0,0,'14.1.ТС УЧ'!I503/1000)</f>
        <v>0.04</v>
      </c>
      <c r="J504" s="104">
        <f t="shared" si="81"/>
        <v>1</v>
      </c>
      <c r="K504" s="14">
        <f>IF(C504=0,0,'14.1.ТС УЧ'!H503/1000)</f>
        <v>5.0999999999999997E-2</v>
      </c>
      <c r="L504" s="14">
        <f t="shared" ca="1" si="82"/>
        <v>2.0275999834223373</v>
      </c>
      <c r="M504" s="13">
        <f t="shared" ca="1" si="83"/>
        <v>0.14403551504940912</v>
      </c>
      <c r="N504" s="13">
        <f t="shared" ca="1" si="84"/>
        <v>5.7614206019763652E-3</v>
      </c>
      <c r="O504" s="12">
        <f t="shared" si="85"/>
        <v>4.4658198822924025</v>
      </c>
      <c r="P504" s="12">
        <f t="shared" si="86"/>
        <v>0.2239230480309202</v>
      </c>
      <c r="Q504" s="11">
        <f t="shared" ca="1" si="78"/>
        <v>116580.64335284753</v>
      </c>
      <c r="R504" s="10">
        <f t="shared" ca="1" si="87"/>
        <v>0.99425514455348929</v>
      </c>
      <c r="U504" s="9">
        <f t="shared" ca="1" si="79"/>
        <v>110165.76459012403</v>
      </c>
    </row>
    <row r="505" spans="2:21" ht="27.6" x14ac:dyDescent="0.3">
      <c r="B505" s="104">
        <v>499</v>
      </c>
      <c r="C505" s="104" t="str">
        <f>'14.1.ТС УЧ'!C504</f>
        <v xml:space="preserve">Блочно-модульная котельная EMS-5600M (п. Сатис) </v>
      </c>
      <c r="D505" s="104" t="str">
        <f>'14.1.ТС УЧ'!D504</f>
        <v>ТК28</v>
      </c>
      <c r="E505" s="104" t="str">
        <f>'14.1.ТС УЧ'!E504</f>
        <v xml:space="preserve">ул. Первомайская, 22 </v>
      </c>
      <c r="F505" s="104">
        <f>IF('14.1.ТС УЧ'!G504="Подземная канальная или подвальная",2,IF('14.1.ТС УЧ'!G504="Подземная бесканальная",2,IF('14.1.ТС УЧ'!G504="Надземная",1,0)))</f>
        <v>2</v>
      </c>
      <c r="G505" s="104">
        <f t="shared" si="80"/>
        <v>0.05</v>
      </c>
      <c r="H505" s="14">
        <f ca="1">IF(C505=0,0,YEAR(TODAY())-'14.1.ТС УЧ'!F504)</f>
        <v>45</v>
      </c>
      <c r="I505" s="104">
        <f>IF(C505=0,0,'14.1.ТС УЧ'!I504/1000)</f>
        <v>2.1999999999999999E-2</v>
      </c>
      <c r="J505" s="104">
        <f t="shared" si="81"/>
        <v>1</v>
      </c>
      <c r="K505" s="14">
        <f>IF(C505=0,0,'14.1.ТС УЧ'!H504/1000)</f>
        <v>5.0999999999999997E-2</v>
      </c>
      <c r="L505" s="14">
        <f t="shared" ca="1" si="82"/>
        <v>4.7438679181792631</v>
      </c>
      <c r="M505" s="13">
        <f t="shared" ca="1" si="83"/>
        <v>13.947982005444068</v>
      </c>
      <c r="N505" s="13">
        <f t="shared" ca="1" si="84"/>
        <v>0.30685560411976948</v>
      </c>
      <c r="O505" s="12">
        <f t="shared" si="85"/>
        <v>4.4658198822924025</v>
      </c>
      <c r="P505" s="12">
        <f t="shared" si="86"/>
        <v>0.2239230480309202</v>
      </c>
      <c r="Q505" s="11">
        <f t="shared" ca="1" si="78"/>
        <v>116580.64335284753</v>
      </c>
      <c r="R505" s="10">
        <f t="shared" ca="1" si="87"/>
        <v>0.73575683349290266</v>
      </c>
      <c r="U505" s="9">
        <f t="shared" ca="1" si="79"/>
        <v>110167.13495198191</v>
      </c>
    </row>
    <row r="506" spans="2:21" ht="27.6" x14ac:dyDescent="0.3">
      <c r="B506" s="104">
        <v>500</v>
      </c>
      <c r="C506" s="104" t="str">
        <f>'14.1.ТС УЧ'!C505</f>
        <v xml:space="preserve">Блочно-модульная котельная EMS-5600M (п. Сатис) </v>
      </c>
      <c r="D506" s="104" t="str">
        <f>'14.1.ТС УЧ'!D505</f>
        <v>ТК28</v>
      </c>
      <c r="E506" s="104" t="str">
        <f>'14.1.ТС УЧ'!E505</f>
        <v xml:space="preserve">ТК29 </v>
      </c>
      <c r="F506" s="104">
        <f>IF('14.1.ТС УЧ'!G505="Подземная канальная или подвальная",2,IF('14.1.ТС УЧ'!G505="Подземная бесканальная",2,IF('14.1.ТС УЧ'!G505="Надземная",1,0)))</f>
        <v>2</v>
      </c>
      <c r="G506" s="104">
        <f t="shared" si="80"/>
        <v>0.05</v>
      </c>
      <c r="H506" s="14">
        <f ca="1">IF(C506=0,0,YEAR(TODAY())-'14.1.ТС УЧ'!F505)</f>
        <v>46</v>
      </c>
      <c r="I506" s="104">
        <f>IF(C506=0,0,'14.1.ТС УЧ'!I505/1000)</f>
        <v>1.4999999999999999E-2</v>
      </c>
      <c r="J506" s="104">
        <f t="shared" si="81"/>
        <v>1</v>
      </c>
      <c r="K506" s="14">
        <f>IF(C506=0,0,'14.1.ТС УЧ'!H505/1000)</f>
        <v>5.0999999999999997E-2</v>
      </c>
      <c r="L506" s="14">
        <f t="shared" ca="1" si="82"/>
        <v>4.9870912274073591</v>
      </c>
      <c r="M506" s="13">
        <f t="shared" ca="1" si="83"/>
        <v>21.950577009860076</v>
      </c>
      <c r="N506" s="13">
        <f t="shared" ca="1" si="84"/>
        <v>0.32925865514790115</v>
      </c>
      <c r="O506" s="12">
        <f t="shared" si="85"/>
        <v>4.4658198822924025</v>
      </c>
      <c r="P506" s="12">
        <f t="shared" si="86"/>
        <v>0.2239230480309202</v>
      </c>
      <c r="Q506" s="11">
        <f t="shared" ca="1" si="78"/>
        <v>116580.64335284753</v>
      </c>
      <c r="R506" s="10">
        <f t="shared" ca="1" si="87"/>
        <v>0.71945690144702057</v>
      </c>
      <c r="U506" s="9">
        <f t="shared" ca="1" si="79"/>
        <v>110168.60536183049</v>
      </c>
    </row>
    <row r="507" spans="2:21" ht="27.6" x14ac:dyDescent="0.3">
      <c r="B507" s="104">
        <v>501</v>
      </c>
      <c r="C507" s="104" t="str">
        <f>'14.1.ТС УЧ'!C506</f>
        <v xml:space="preserve">Блочно-модульная котельная EMS-5600M (п. Сатис) </v>
      </c>
      <c r="D507" s="104" t="str">
        <f>'14.1.ТС УЧ'!D506</f>
        <v>ТК29</v>
      </c>
      <c r="E507" s="104" t="str">
        <f>'14.1.ТС УЧ'!E506</f>
        <v xml:space="preserve">ул. Первомайская, 26 </v>
      </c>
      <c r="F507" s="104">
        <f>IF('14.1.ТС УЧ'!G506="Подземная канальная или подвальная",2,IF('14.1.ТС УЧ'!G506="Подземная бесканальная",2,IF('14.1.ТС УЧ'!G506="Надземная",1,0)))</f>
        <v>2</v>
      </c>
      <c r="G507" s="104">
        <f t="shared" si="80"/>
        <v>0.05</v>
      </c>
      <c r="H507" s="14">
        <f ca="1">IF(C507=0,0,YEAR(TODAY())-'14.1.ТС УЧ'!F506)</f>
        <v>39</v>
      </c>
      <c r="I507" s="104">
        <f>IF(C507=0,0,'14.1.ТС УЧ'!I506/1000)</f>
        <v>3.5000000000000003E-2</v>
      </c>
      <c r="J507" s="104">
        <f t="shared" si="81"/>
        <v>1</v>
      </c>
      <c r="K507" s="14">
        <f>IF(C507=0,0,'14.1.ТС УЧ'!H506/1000)</f>
        <v>5.0999999999999997E-2</v>
      </c>
      <c r="L507" s="14">
        <f t="shared" ca="1" si="82"/>
        <v>3.5143437902946464</v>
      </c>
      <c r="M507" s="13">
        <f t="shared" ca="1" si="83"/>
        <v>1.5314740018877633</v>
      </c>
      <c r="N507" s="13">
        <f t="shared" ca="1" si="84"/>
        <v>5.3601590066071722E-2</v>
      </c>
      <c r="O507" s="12">
        <f t="shared" si="85"/>
        <v>4.4658198822924025</v>
      </c>
      <c r="P507" s="12">
        <f t="shared" si="86"/>
        <v>0.2239230480309202</v>
      </c>
      <c r="Q507" s="11">
        <f t="shared" ca="1" si="78"/>
        <v>116580.64335284753</v>
      </c>
      <c r="R507" s="10">
        <f t="shared" ca="1" si="87"/>
        <v>0.94780964806791246</v>
      </c>
      <c r="U507" s="9">
        <f t="shared" ca="1" si="79"/>
        <v>110168.84473687713</v>
      </c>
    </row>
    <row r="508" spans="2:21" ht="27.6" x14ac:dyDescent="0.3">
      <c r="B508" s="104">
        <v>502</v>
      </c>
      <c r="C508" s="104" t="str">
        <f>'14.1.ТС УЧ'!C507</f>
        <v xml:space="preserve">Блочно-модульная котельная EMS-5600M (п. Сатис) </v>
      </c>
      <c r="D508" s="104" t="str">
        <f>'14.1.ТС УЧ'!D507</f>
        <v>ТК29</v>
      </c>
      <c r="E508" s="104" t="str">
        <f>'14.1.ТС УЧ'!E507</f>
        <v xml:space="preserve">ТК30А </v>
      </c>
      <c r="F508" s="104">
        <f>IF('14.1.ТС УЧ'!G507="Подземная канальная или подвальная",2,IF('14.1.ТС УЧ'!G507="Подземная бесканальная",2,IF('14.1.ТС УЧ'!G507="Надземная",1,0)))</f>
        <v>2</v>
      </c>
      <c r="G508" s="104">
        <f t="shared" si="80"/>
        <v>0.05</v>
      </c>
      <c r="H508" s="14">
        <f ca="1">IF(C508=0,0,YEAR(TODAY())-'14.1.ТС УЧ'!F507)</f>
        <v>45</v>
      </c>
      <c r="I508" s="104">
        <f>IF(C508=0,0,'14.1.ТС УЧ'!I507/1000)</f>
        <v>1.6E-2</v>
      </c>
      <c r="J508" s="104">
        <f t="shared" si="81"/>
        <v>1</v>
      </c>
      <c r="K508" s="14">
        <f>IF(C508=0,0,'14.1.ТС УЧ'!H507/1000)</f>
        <v>5.0999999999999997E-2</v>
      </c>
      <c r="L508" s="14">
        <f t="shared" ca="1" si="82"/>
        <v>4.7438679181792631</v>
      </c>
      <c r="M508" s="13">
        <f t="shared" ca="1" si="83"/>
        <v>13.947982005444068</v>
      </c>
      <c r="N508" s="13">
        <f t="shared" ca="1" si="84"/>
        <v>0.22316771208710509</v>
      </c>
      <c r="O508" s="12">
        <f t="shared" si="85"/>
        <v>4.4658198822924025</v>
      </c>
      <c r="P508" s="12">
        <f t="shared" si="86"/>
        <v>0.2239230480309202</v>
      </c>
      <c r="Q508" s="11">
        <f t="shared" ca="1" si="78"/>
        <v>116580.64335284753</v>
      </c>
      <c r="R508" s="10">
        <f t="shared" ca="1" si="87"/>
        <v>0.79998067161517905</v>
      </c>
      <c r="U508" s="9">
        <f t="shared" ca="1" si="79"/>
        <v>110169.84136368285</v>
      </c>
    </row>
    <row r="509" spans="2:21" ht="27.6" x14ac:dyDescent="0.3">
      <c r="B509" s="104">
        <v>503</v>
      </c>
      <c r="C509" s="104" t="str">
        <f>'14.1.ТС УЧ'!C508</f>
        <v xml:space="preserve">Блочно-модульная котельная EMS-5600M (п. Сатис) </v>
      </c>
      <c r="D509" s="104" t="str">
        <f>'14.1.ТС УЧ'!D508</f>
        <v>ТК30А</v>
      </c>
      <c r="E509" s="104" t="str">
        <f>'14.1.ТС УЧ'!E508</f>
        <v xml:space="preserve">ТК30 </v>
      </c>
      <c r="F509" s="104">
        <f>IF('14.1.ТС УЧ'!G508="Подземная канальная или подвальная",2,IF('14.1.ТС УЧ'!G508="Подземная бесканальная",2,IF('14.1.ТС УЧ'!G508="Надземная",1,0)))</f>
        <v>2</v>
      </c>
      <c r="G509" s="104">
        <f t="shared" si="80"/>
        <v>0.05</v>
      </c>
      <c r="H509" s="14">
        <f ca="1">IF(C509=0,0,YEAR(TODAY())-'14.1.ТС УЧ'!F508)</f>
        <v>45</v>
      </c>
      <c r="I509" s="104">
        <f>IF(C509=0,0,'14.1.ТС УЧ'!I508/1000)</f>
        <v>4.4999999999999998E-2</v>
      </c>
      <c r="J509" s="104">
        <f t="shared" si="81"/>
        <v>1</v>
      </c>
      <c r="K509" s="14">
        <f>IF(C509=0,0,'14.1.ТС УЧ'!H508/1000)</f>
        <v>5.0999999999999997E-2</v>
      </c>
      <c r="L509" s="14">
        <f t="shared" ca="1" si="82"/>
        <v>4.7438679181792631</v>
      </c>
      <c r="M509" s="13">
        <f t="shared" ca="1" si="83"/>
        <v>13.947982005444068</v>
      </c>
      <c r="N509" s="13">
        <f t="shared" ca="1" si="84"/>
        <v>0.62765919024498307</v>
      </c>
      <c r="O509" s="12">
        <f t="shared" si="85"/>
        <v>4.4658198822924025</v>
      </c>
      <c r="P509" s="12">
        <f t="shared" si="86"/>
        <v>0.2239230480309202</v>
      </c>
      <c r="Q509" s="11">
        <f t="shared" ca="1" si="78"/>
        <v>116580.64335284753</v>
      </c>
      <c r="R509" s="10">
        <f t="shared" ca="1" si="87"/>
        <v>0.53383995736850176</v>
      </c>
      <c r="U509" s="9">
        <f t="shared" ca="1" si="79"/>
        <v>110172.64437657395</v>
      </c>
    </row>
    <row r="510" spans="2:21" ht="27.6" x14ac:dyDescent="0.3">
      <c r="B510" s="104">
        <v>504</v>
      </c>
      <c r="C510" s="104" t="str">
        <f>'14.1.ТС УЧ'!C509</f>
        <v xml:space="preserve">Блочно-модульная котельная EMS-5600M (п. Сатис) </v>
      </c>
      <c r="D510" s="104" t="str">
        <f>'14.1.ТС УЧ'!D509</f>
        <v>ТК36</v>
      </c>
      <c r="E510" s="104" t="str">
        <f>'14.1.ТС УЧ'!E509</f>
        <v xml:space="preserve">ул. Первомайская, 18В </v>
      </c>
      <c r="F510" s="104">
        <f>IF('14.1.ТС УЧ'!G509="Подземная канальная или подвальная",2,IF('14.1.ТС УЧ'!G509="Подземная бесканальная",2,IF('14.1.ТС УЧ'!G509="Надземная",1,0)))</f>
        <v>2</v>
      </c>
      <c r="G510" s="104">
        <f t="shared" si="80"/>
        <v>0.05</v>
      </c>
      <c r="H510" s="14">
        <f ca="1">IF(C510=0,0,YEAR(TODAY())-'14.1.ТС УЧ'!F509)</f>
        <v>45</v>
      </c>
      <c r="I510" s="104">
        <f>IF(C510=0,0,'14.1.ТС УЧ'!I509/1000)</f>
        <v>4.4999999999999998E-2</v>
      </c>
      <c r="J510" s="104">
        <f t="shared" si="81"/>
        <v>1</v>
      </c>
      <c r="K510" s="14">
        <f>IF(C510=0,0,'14.1.ТС УЧ'!H509/1000)</f>
        <v>5.0999999999999997E-2</v>
      </c>
      <c r="L510" s="14">
        <f t="shared" ca="1" si="82"/>
        <v>4.7438679181792631</v>
      </c>
      <c r="M510" s="13">
        <f t="shared" ca="1" si="83"/>
        <v>13.947982005444068</v>
      </c>
      <c r="N510" s="13">
        <f t="shared" ca="1" si="84"/>
        <v>0.62765919024498307</v>
      </c>
      <c r="O510" s="12">
        <f t="shared" si="85"/>
        <v>4.4658198822924025</v>
      </c>
      <c r="P510" s="12">
        <f t="shared" si="86"/>
        <v>0.2239230480309202</v>
      </c>
      <c r="Q510" s="11">
        <f t="shared" ca="1" si="78"/>
        <v>116580.64335284753</v>
      </c>
      <c r="R510" s="10">
        <f t="shared" ca="1" si="87"/>
        <v>0.53383995736850176</v>
      </c>
      <c r="U510" s="9">
        <f t="shared" ca="1" si="79"/>
        <v>110175.44738946506</v>
      </c>
    </row>
    <row r="511" spans="2:21" ht="27.6" x14ac:dyDescent="0.3">
      <c r="B511" s="104">
        <v>505</v>
      </c>
      <c r="C511" s="104" t="str">
        <f>'14.1.ТС УЧ'!C510</f>
        <v xml:space="preserve">Блочно-модульная котельная EMS-5600M (п. Сатис) </v>
      </c>
      <c r="D511" s="104" t="str">
        <f>'14.1.ТС УЧ'!D510</f>
        <v>ГрОт-Ленина, 1</v>
      </c>
      <c r="E511" s="104" t="str">
        <f>'14.1.ТС УЧ'!E510</f>
        <v xml:space="preserve">ГрОт-Ленина, 1 </v>
      </c>
      <c r="F511" s="104">
        <f>IF('14.1.ТС УЧ'!G510="Подземная канальная или подвальная",2,IF('14.1.ТС УЧ'!G510="Подземная бесканальная",2,IF('14.1.ТС УЧ'!G510="Надземная",1,0)))</f>
        <v>2</v>
      </c>
      <c r="G511" s="104">
        <f t="shared" si="80"/>
        <v>0.05</v>
      </c>
      <c r="H511" s="14">
        <f ca="1">IF(C511=0,0,YEAR(TODAY())-'14.1.ТС УЧ'!F510)</f>
        <v>33</v>
      </c>
      <c r="I511" s="104">
        <f>IF(C511=0,0,'14.1.ТС УЧ'!I510/1000)</f>
        <v>1.4999999999999999E-2</v>
      </c>
      <c r="J511" s="104">
        <f t="shared" si="81"/>
        <v>1</v>
      </c>
      <c r="K511" s="14">
        <f>IF(C511=0,0,'14.1.ТС УЧ'!H510/1000)</f>
        <v>5.0999999999999997E-2</v>
      </c>
      <c r="L511" s="14">
        <f t="shared" ca="1" si="82"/>
        <v>2.6034899135899243</v>
      </c>
      <c r="M511" s="13">
        <f t="shared" ca="1" si="83"/>
        <v>0.33915785271574284</v>
      </c>
      <c r="N511" s="13">
        <f t="shared" ca="1" si="84"/>
        <v>5.0873677907361421E-3</v>
      </c>
      <c r="O511" s="12">
        <f t="shared" si="85"/>
        <v>4.4658198822924025</v>
      </c>
      <c r="P511" s="12">
        <f t="shared" si="86"/>
        <v>0.2239230480309202</v>
      </c>
      <c r="Q511" s="11">
        <f t="shared" ca="1" si="78"/>
        <v>116580.64335284753</v>
      </c>
      <c r="R511" s="10">
        <f t="shared" ca="1" si="87"/>
        <v>0.99492555094804003</v>
      </c>
      <c r="U511" s="9">
        <f t="shared" ca="1" si="79"/>
        <v>110175.47010873328</v>
      </c>
    </row>
    <row r="512" spans="2:21" ht="27.6" x14ac:dyDescent="0.3">
      <c r="B512" s="104">
        <v>506</v>
      </c>
      <c r="C512" s="104" t="str">
        <f>'14.1.ТС УЧ'!C511</f>
        <v xml:space="preserve">Блочно-модульная котельная EMS-5600M (п. Сатис) </v>
      </c>
      <c r="D512" s="104" t="str">
        <f>'14.1.ТС УЧ'!D511</f>
        <v>ГрОт-Ленина, 7А</v>
      </c>
      <c r="E512" s="104" t="str">
        <f>'14.1.ТС УЧ'!E511</f>
        <v xml:space="preserve">ул. Ленина, 7А </v>
      </c>
      <c r="F512" s="104">
        <f>IF('14.1.ТС УЧ'!G511="Подземная канальная или подвальная",2,IF('14.1.ТС УЧ'!G511="Подземная бесканальная",2,IF('14.1.ТС УЧ'!G511="Надземная",1,0)))</f>
        <v>2</v>
      </c>
      <c r="G512" s="104">
        <f t="shared" si="80"/>
        <v>0.05</v>
      </c>
      <c r="H512" s="14">
        <f ca="1">IF(C512=0,0,YEAR(TODAY())-'14.1.ТС УЧ'!F511)</f>
        <v>38</v>
      </c>
      <c r="I512" s="104">
        <f>IF(C512=0,0,'14.1.ТС УЧ'!I511/1000)</f>
        <v>5.0000000000000001E-3</v>
      </c>
      <c r="J512" s="104">
        <f t="shared" si="81"/>
        <v>1</v>
      </c>
      <c r="K512" s="14">
        <f>IF(C512=0,0,'14.1.ТС УЧ'!H511/1000)</f>
        <v>5.0999999999999997E-2</v>
      </c>
      <c r="L512" s="14">
        <f t="shared" ca="1" si="82"/>
        <v>3.3429472211396343</v>
      </c>
      <c r="M512" s="13">
        <f t="shared" ca="1" si="83"/>
        <v>1.1412278748440332</v>
      </c>
      <c r="N512" s="13">
        <f t="shared" ca="1" si="84"/>
        <v>5.706139374220166E-3</v>
      </c>
      <c r="O512" s="12">
        <f t="shared" si="85"/>
        <v>4.4658198822924025</v>
      </c>
      <c r="P512" s="12">
        <f t="shared" si="86"/>
        <v>0.2239230480309202</v>
      </c>
      <c r="Q512" s="11">
        <f t="shared" ca="1" si="78"/>
        <v>116580.64335284753</v>
      </c>
      <c r="R512" s="10">
        <f t="shared" ca="1" si="87"/>
        <v>0.99431010971784006</v>
      </c>
      <c r="U512" s="9">
        <f t="shared" ca="1" si="79"/>
        <v>110175.49559132395</v>
      </c>
    </row>
    <row r="513" spans="2:21" ht="27.6" x14ac:dyDescent="0.3">
      <c r="B513" s="104">
        <v>507</v>
      </c>
      <c r="C513" s="104" t="str">
        <f>'14.1.ТС УЧ'!C512</f>
        <v xml:space="preserve">Блочно-модульная котельная EMS-5600M (п. Сатис) </v>
      </c>
      <c r="D513" s="104" t="str">
        <f>'14.1.ТС УЧ'!D512</f>
        <v>ГрОт-Ленина, 7А</v>
      </c>
      <c r="E513" s="104" t="str">
        <f>'14.1.ТС УЧ'!E512</f>
        <v xml:space="preserve">ГрОт-Ленина, 7А </v>
      </c>
      <c r="F513" s="104">
        <f>IF('14.1.ТС УЧ'!G512="Подземная канальная или подвальная",2,IF('14.1.ТС УЧ'!G512="Подземная бесканальная",2,IF('14.1.ТС УЧ'!G512="Надземная",1,0)))</f>
        <v>2</v>
      </c>
      <c r="G513" s="104">
        <f t="shared" si="80"/>
        <v>0.05</v>
      </c>
      <c r="H513" s="14">
        <f ca="1">IF(C513=0,0,YEAR(TODAY())-'14.1.ТС УЧ'!F512)</f>
        <v>43</v>
      </c>
      <c r="I513" s="104">
        <f>IF(C513=0,0,'14.1.ТС УЧ'!I512/1000)</f>
        <v>1.2E-2</v>
      </c>
      <c r="J513" s="104">
        <f t="shared" si="81"/>
        <v>1</v>
      </c>
      <c r="K513" s="14">
        <f>IF(C513=0,0,'14.1.ТС УЧ'!H512/1000)</f>
        <v>5.0999999999999997E-2</v>
      </c>
      <c r="L513" s="14">
        <f t="shared" ca="1" si="82"/>
        <v>4.2924291985889464</v>
      </c>
      <c r="M513" s="13">
        <f t="shared" ca="1" si="83"/>
        <v>6.0900385800320809</v>
      </c>
      <c r="N513" s="13">
        <f t="shared" ca="1" si="84"/>
        <v>7.3080462960384979E-2</v>
      </c>
      <c r="O513" s="12">
        <f t="shared" si="85"/>
        <v>4.4658198822924025</v>
      </c>
      <c r="P513" s="12">
        <f t="shared" si="86"/>
        <v>0.2239230480309202</v>
      </c>
      <c r="Q513" s="11">
        <f t="shared" ca="1" si="78"/>
        <v>116580.64335284753</v>
      </c>
      <c r="R513" s="10">
        <f t="shared" ca="1" si="87"/>
        <v>0.92952603460020355</v>
      </c>
      <c r="U513" s="9">
        <f t="shared" ca="1" si="79"/>
        <v>110175.82195550845</v>
      </c>
    </row>
    <row r="514" spans="2:21" ht="27.6" x14ac:dyDescent="0.3">
      <c r="B514" s="104">
        <v>508</v>
      </c>
      <c r="C514" s="104" t="str">
        <f>'14.1.ТС УЧ'!C513</f>
        <v xml:space="preserve">Блочно-модульная котельная EMS-5600M (п. Сатис) </v>
      </c>
      <c r="D514" s="104" t="str">
        <f>'14.1.ТС УЧ'!D513</f>
        <v>ГрОт-Ленина, 10</v>
      </c>
      <c r="E514" s="104" t="str">
        <f>'14.1.ТС УЧ'!E513</f>
        <v xml:space="preserve">ул. Ленина, 10 </v>
      </c>
      <c r="F514" s="104">
        <f>IF('14.1.ТС УЧ'!G513="Подземная канальная или подвальная",2,IF('14.1.ТС УЧ'!G513="Подземная бесканальная",2,IF('14.1.ТС УЧ'!G513="Надземная",1,0)))</f>
        <v>2</v>
      </c>
      <c r="G514" s="104">
        <f t="shared" si="80"/>
        <v>0.05</v>
      </c>
      <c r="H514" s="14">
        <f ca="1">IF(C514=0,0,YEAR(TODAY())-'14.1.ТС УЧ'!F513)</f>
        <v>36</v>
      </c>
      <c r="I514" s="104">
        <f>IF(C514=0,0,'14.1.ТС УЧ'!I513/1000)</f>
        <v>5.0000000000000001E-3</v>
      </c>
      <c r="J514" s="104">
        <f t="shared" si="81"/>
        <v>1</v>
      </c>
      <c r="K514" s="14">
        <f>IF(C514=0,0,'14.1.ТС УЧ'!H513/1000)</f>
        <v>5.0999999999999997E-2</v>
      </c>
      <c r="L514" s="14">
        <f t="shared" ca="1" si="82"/>
        <v>3.0248237322064733</v>
      </c>
      <c r="M514" s="13">
        <f t="shared" ca="1" si="83"/>
        <v>0.66893590951042936</v>
      </c>
      <c r="N514" s="13">
        <f t="shared" ca="1" si="84"/>
        <v>3.344679547552147E-3</v>
      </c>
      <c r="O514" s="12">
        <f t="shared" si="85"/>
        <v>4.4658198822924025</v>
      </c>
      <c r="P514" s="12">
        <f t="shared" si="86"/>
        <v>0.2239230480309202</v>
      </c>
      <c r="Q514" s="11">
        <f t="shared" ca="1" si="78"/>
        <v>116580.64335284753</v>
      </c>
      <c r="R514" s="10">
        <f t="shared" ca="1" si="87"/>
        <v>0.99666090766220783</v>
      </c>
      <c r="U514" s="9">
        <f t="shared" ca="1" si="79"/>
        <v>110175.83689224487</v>
      </c>
    </row>
    <row r="515" spans="2:21" ht="27.6" x14ac:dyDescent="0.3">
      <c r="B515" s="104">
        <v>509</v>
      </c>
      <c r="C515" s="104" t="str">
        <f>'14.1.ТС УЧ'!C514</f>
        <v xml:space="preserve">Блочно-модульная котельная EMS-5600M (п. Сатис) </v>
      </c>
      <c r="D515" s="104" t="str">
        <f>'14.1.ТС УЧ'!D514</f>
        <v>УТ18</v>
      </c>
      <c r="E515" s="104" t="str">
        <f>'14.1.ТС УЧ'!E514</f>
        <v xml:space="preserve">ул. Ленина, 12 </v>
      </c>
      <c r="F515" s="104">
        <f>IF('14.1.ТС УЧ'!G514="Подземная канальная или подвальная",2,IF('14.1.ТС УЧ'!G514="Подземная бесканальная",2,IF('14.1.ТС УЧ'!G514="Надземная",1,0)))</f>
        <v>2</v>
      </c>
      <c r="G515" s="104">
        <f t="shared" si="80"/>
        <v>0.05</v>
      </c>
      <c r="H515" s="14">
        <f ca="1">IF(C515=0,0,YEAR(TODAY())-'14.1.ТС УЧ'!F514)</f>
        <v>36</v>
      </c>
      <c r="I515" s="104">
        <f>IF(C515=0,0,'14.1.ТС УЧ'!I514/1000)</f>
        <v>5.0000000000000001E-3</v>
      </c>
      <c r="J515" s="104">
        <f t="shared" si="81"/>
        <v>1</v>
      </c>
      <c r="K515" s="14">
        <f>IF(C515=0,0,'14.1.ТС УЧ'!H514/1000)</f>
        <v>5.0999999999999997E-2</v>
      </c>
      <c r="L515" s="14">
        <f t="shared" ca="1" si="82"/>
        <v>3.0248237322064733</v>
      </c>
      <c r="M515" s="13">
        <f t="shared" ca="1" si="83"/>
        <v>0.66893590951042936</v>
      </c>
      <c r="N515" s="13">
        <f t="shared" ca="1" si="84"/>
        <v>3.344679547552147E-3</v>
      </c>
      <c r="O515" s="12">
        <f t="shared" si="85"/>
        <v>4.4658198822924025</v>
      </c>
      <c r="P515" s="12">
        <f t="shared" si="86"/>
        <v>0.2239230480309202</v>
      </c>
      <c r="Q515" s="11">
        <f t="shared" ca="1" si="78"/>
        <v>116580.64335284753</v>
      </c>
      <c r="R515" s="10">
        <f t="shared" ca="1" si="87"/>
        <v>0.99666090766220783</v>
      </c>
      <c r="U515" s="9">
        <f t="shared" ca="1" si="79"/>
        <v>110175.85182898129</v>
      </c>
    </row>
    <row r="516" spans="2:21" ht="27.6" x14ac:dyDescent="0.3">
      <c r="B516" s="104">
        <v>510</v>
      </c>
      <c r="C516" s="104" t="str">
        <f>'14.1.ТС УЧ'!C515</f>
        <v xml:space="preserve">Блочно-модульная котельная EMS-5600M (п. Сатис) </v>
      </c>
      <c r="D516" s="104" t="str">
        <f>'14.1.ТС УЧ'!D515</f>
        <v>УТ18</v>
      </c>
      <c r="E516" s="104" t="str">
        <f>'14.1.ТС УЧ'!E515</f>
        <v xml:space="preserve">ГрОт-Ленина, 12 </v>
      </c>
      <c r="F516" s="104">
        <f>IF('14.1.ТС УЧ'!G515="Подземная канальная или подвальная",2,IF('14.1.ТС УЧ'!G515="Подземная бесканальная",2,IF('14.1.ТС УЧ'!G515="Надземная",1,0)))</f>
        <v>2</v>
      </c>
      <c r="G516" s="104">
        <f t="shared" si="80"/>
        <v>0.05</v>
      </c>
      <c r="H516" s="14">
        <f ca="1">IF(C516=0,0,YEAR(TODAY())-'14.1.ТС УЧ'!F515)</f>
        <v>36</v>
      </c>
      <c r="I516" s="104">
        <f>IF(C516=0,0,'14.1.ТС УЧ'!I515/1000)</f>
        <v>6.0000000000000001E-3</v>
      </c>
      <c r="J516" s="104">
        <f t="shared" si="81"/>
        <v>1</v>
      </c>
      <c r="K516" s="14">
        <f>IF(C516=0,0,'14.1.ТС УЧ'!H515/1000)</f>
        <v>5.0999999999999997E-2</v>
      </c>
      <c r="L516" s="14">
        <f t="shared" ca="1" si="82"/>
        <v>3.0248237322064733</v>
      </c>
      <c r="M516" s="13">
        <f t="shared" ca="1" si="83"/>
        <v>0.66893590951042936</v>
      </c>
      <c r="N516" s="13">
        <f t="shared" ca="1" si="84"/>
        <v>4.013615457062576E-3</v>
      </c>
      <c r="O516" s="12">
        <f t="shared" si="85"/>
        <v>4.4658198822924025</v>
      </c>
      <c r="P516" s="12">
        <f t="shared" si="86"/>
        <v>0.2239230480309202</v>
      </c>
      <c r="Q516" s="11">
        <f t="shared" ca="1" si="78"/>
        <v>116580.64335284753</v>
      </c>
      <c r="R516" s="10">
        <f t="shared" ca="1" si="87"/>
        <v>0.99599442833229845</v>
      </c>
      <c r="U516" s="9">
        <f t="shared" ca="1" si="79"/>
        <v>110175.869753065</v>
      </c>
    </row>
    <row r="517" spans="2:21" ht="27.6" x14ac:dyDescent="0.3">
      <c r="B517" s="104">
        <v>511</v>
      </c>
      <c r="C517" s="104" t="str">
        <f>'14.1.ТС УЧ'!C516</f>
        <v xml:space="preserve">Блочно-модульная котельная EMS-5600M (п. Сатис) </v>
      </c>
      <c r="D517" s="104" t="str">
        <f>'14.1.ТС УЧ'!D516</f>
        <v>УТ18</v>
      </c>
      <c r="E517" s="104" t="str">
        <f>'14.1.ТС УЧ'!E516</f>
        <v xml:space="preserve">ГрОт-Ленина, 12 </v>
      </c>
      <c r="F517" s="104">
        <f>IF('14.1.ТС УЧ'!G516="Подземная канальная или подвальная",2,IF('14.1.ТС УЧ'!G516="Подземная бесканальная",2,IF('14.1.ТС УЧ'!G516="Надземная",1,0)))</f>
        <v>2</v>
      </c>
      <c r="G517" s="104">
        <f t="shared" si="80"/>
        <v>0.05</v>
      </c>
      <c r="H517" s="14">
        <f ca="1">IF(C517=0,0,YEAR(TODAY())-'14.1.ТС УЧ'!F516)</f>
        <v>35</v>
      </c>
      <c r="I517" s="104">
        <f>IF(C517=0,0,'14.1.ТС УЧ'!I516/1000)</f>
        <v>6.0000000000000001E-3</v>
      </c>
      <c r="J517" s="104">
        <f t="shared" si="81"/>
        <v>1</v>
      </c>
      <c r="K517" s="14">
        <f>IF(C517=0,0,'14.1.ТС УЧ'!H516/1000)</f>
        <v>5.0999999999999997E-2</v>
      </c>
      <c r="L517" s="14">
        <f t="shared" ca="1" si="82"/>
        <v>2.8773013380028654</v>
      </c>
      <c r="M517" s="13">
        <f t="shared" ca="1" si="83"/>
        <v>0.52523017883607825</v>
      </c>
      <c r="N517" s="13">
        <f t="shared" ca="1" si="84"/>
        <v>3.1513810730164696E-3</v>
      </c>
      <c r="O517" s="12">
        <f t="shared" si="85"/>
        <v>4.4658198822924025</v>
      </c>
      <c r="P517" s="12">
        <f t="shared" si="86"/>
        <v>0.2239230480309202</v>
      </c>
      <c r="Q517" s="11">
        <f t="shared" ca="1" si="78"/>
        <v>116580.64335284753</v>
      </c>
      <c r="R517" s="10">
        <f t="shared" ca="1" si="87"/>
        <v>0.99685357931625684</v>
      </c>
      <c r="U517" s="9">
        <f t="shared" ca="1" si="79"/>
        <v>110175.88382656524</v>
      </c>
    </row>
    <row r="518" spans="2:21" ht="27.6" x14ac:dyDescent="0.3">
      <c r="B518" s="104">
        <v>512</v>
      </c>
      <c r="C518" s="104" t="str">
        <f>'14.1.ТС УЧ'!C517</f>
        <v xml:space="preserve">Блочно-модульная котельная EMS-5600M (п. Сатис) </v>
      </c>
      <c r="D518" s="104" t="str">
        <f>'14.1.ТС УЧ'!D517</f>
        <v>ГрОт-Ленина, 14</v>
      </c>
      <c r="E518" s="104" t="str">
        <f>'14.1.ТС УЧ'!E517</f>
        <v xml:space="preserve">ул. Ленина, 14 </v>
      </c>
      <c r="F518" s="104">
        <f>IF('14.1.ТС УЧ'!G517="Подземная канальная или подвальная",2,IF('14.1.ТС УЧ'!G517="Подземная бесканальная",2,IF('14.1.ТС УЧ'!G517="Надземная",1,0)))</f>
        <v>2</v>
      </c>
      <c r="G518" s="104">
        <f t="shared" si="80"/>
        <v>0.05</v>
      </c>
      <c r="H518" s="14">
        <f ca="1">IF(C518=0,0,YEAR(TODAY())-'14.1.ТС УЧ'!F517)</f>
        <v>35</v>
      </c>
      <c r="I518" s="104">
        <f>IF(C518=0,0,'14.1.ТС УЧ'!I517/1000)</f>
        <v>5.0000000000000001E-3</v>
      </c>
      <c r="J518" s="104">
        <f t="shared" si="81"/>
        <v>1</v>
      </c>
      <c r="K518" s="14">
        <f>IF(C518=0,0,'14.1.ТС УЧ'!H517/1000)</f>
        <v>5.0999999999999997E-2</v>
      </c>
      <c r="L518" s="14">
        <f t="shared" ca="1" si="82"/>
        <v>2.8773013380028654</v>
      </c>
      <c r="M518" s="13">
        <f t="shared" ca="1" si="83"/>
        <v>0.52523017883607825</v>
      </c>
      <c r="N518" s="13">
        <f t="shared" ca="1" si="84"/>
        <v>2.6261508941803915E-3</v>
      </c>
      <c r="O518" s="12">
        <f t="shared" si="85"/>
        <v>4.4658198822924025</v>
      </c>
      <c r="P518" s="12">
        <f t="shared" si="86"/>
        <v>0.2239230480309202</v>
      </c>
      <c r="Q518" s="11">
        <f t="shared" ca="1" si="78"/>
        <v>116580.64335284753</v>
      </c>
      <c r="R518" s="10">
        <f t="shared" ca="1" si="87"/>
        <v>0.99737729442344458</v>
      </c>
      <c r="U518" s="9">
        <f t="shared" ca="1" si="79"/>
        <v>110175.89555448212</v>
      </c>
    </row>
    <row r="519" spans="2:21" ht="27.6" x14ac:dyDescent="0.3">
      <c r="B519" s="104">
        <v>513</v>
      </c>
      <c r="C519" s="104" t="str">
        <f>'14.1.ТС УЧ'!C518</f>
        <v xml:space="preserve">Блочно-модульная котельная EMS-5600M (п. Сатис) </v>
      </c>
      <c r="D519" s="104" t="str">
        <f>'14.1.ТС УЧ'!D518</f>
        <v>ГрОт-Ленина, 14</v>
      </c>
      <c r="E519" s="104" t="str">
        <f>'14.1.ТС УЧ'!E518</f>
        <v xml:space="preserve">УТ19 </v>
      </c>
      <c r="F519" s="104">
        <f>IF('14.1.ТС УЧ'!G518="Подземная канальная или подвальная",2,IF('14.1.ТС УЧ'!G518="Подземная бесканальная",2,IF('14.1.ТС УЧ'!G518="Надземная",1,0)))</f>
        <v>2</v>
      </c>
      <c r="G519" s="104">
        <f t="shared" si="80"/>
        <v>0.05</v>
      </c>
      <c r="H519" s="14">
        <f ca="1">IF(C519=0,0,YEAR(TODAY())-'14.1.ТС УЧ'!F518)</f>
        <v>35</v>
      </c>
      <c r="I519" s="104">
        <f>IF(C519=0,0,'14.1.ТС УЧ'!I518/1000)</f>
        <v>2.7E-2</v>
      </c>
      <c r="J519" s="104">
        <f t="shared" si="81"/>
        <v>1</v>
      </c>
      <c r="K519" s="14">
        <f>IF(C519=0,0,'14.1.ТС УЧ'!H518/1000)</f>
        <v>5.0999999999999997E-2</v>
      </c>
      <c r="L519" s="14">
        <f t="shared" ca="1" si="82"/>
        <v>2.8773013380028654</v>
      </c>
      <c r="M519" s="13">
        <f t="shared" ca="1" si="83"/>
        <v>0.52523017883607825</v>
      </c>
      <c r="N519" s="13">
        <f t="shared" ca="1" si="84"/>
        <v>1.4181214828574113E-2</v>
      </c>
      <c r="O519" s="12">
        <f t="shared" si="85"/>
        <v>4.4658198822924025</v>
      </c>
      <c r="P519" s="12">
        <f t="shared" si="86"/>
        <v>0.2239230480309202</v>
      </c>
      <c r="Q519" s="11">
        <f t="shared" ca="1" si="78"/>
        <v>116580.64335284753</v>
      </c>
      <c r="R519" s="10">
        <f t="shared" ca="1" si="87"/>
        <v>0.9859188649555799</v>
      </c>
      <c r="U519" s="9">
        <f t="shared" ca="1" si="79"/>
        <v>110175.95888523325</v>
      </c>
    </row>
    <row r="520" spans="2:21" ht="27.6" x14ac:dyDescent="0.3">
      <c r="B520" s="104">
        <v>514</v>
      </c>
      <c r="C520" s="104" t="str">
        <f>'14.1.ТС УЧ'!C519</f>
        <v xml:space="preserve">Блочно-модульная котельная EMS-5600M (п. Сатис) </v>
      </c>
      <c r="D520" s="104" t="str">
        <f>'14.1.ТС УЧ'!D519</f>
        <v>УТ19</v>
      </c>
      <c r="E520" s="104" t="str">
        <f>'14.1.ТС УЧ'!E519</f>
        <v xml:space="preserve">ГрОт-Ленина, 14 </v>
      </c>
      <c r="F520" s="104">
        <f>IF('14.1.ТС УЧ'!G519="Подземная канальная или подвальная",2,IF('14.1.ТС УЧ'!G519="Подземная бесканальная",2,IF('14.1.ТС УЧ'!G519="Надземная",1,0)))</f>
        <v>2</v>
      </c>
      <c r="G520" s="104">
        <f t="shared" si="80"/>
        <v>0.05</v>
      </c>
      <c r="H520" s="14">
        <f ca="1">IF(C520=0,0,YEAR(TODAY())-'14.1.ТС УЧ'!F519)</f>
        <v>35</v>
      </c>
      <c r="I520" s="104">
        <f>IF(C520=0,0,'14.1.ТС УЧ'!I519/1000)</f>
        <v>6.0000000000000001E-3</v>
      </c>
      <c r="J520" s="104">
        <f t="shared" si="81"/>
        <v>1</v>
      </c>
      <c r="K520" s="14">
        <f>IF(C520=0,0,'14.1.ТС УЧ'!H519/1000)</f>
        <v>5.0999999999999997E-2</v>
      </c>
      <c r="L520" s="14">
        <f t="shared" ca="1" si="82"/>
        <v>2.8773013380028654</v>
      </c>
      <c r="M520" s="13">
        <f t="shared" ca="1" si="83"/>
        <v>0.52523017883607825</v>
      </c>
      <c r="N520" s="13">
        <f t="shared" ca="1" si="84"/>
        <v>3.1513810730164696E-3</v>
      </c>
      <c r="O520" s="12">
        <f t="shared" si="85"/>
        <v>4.4658198822924025</v>
      </c>
      <c r="P520" s="12">
        <f t="shared" si="86"/>
        <v>0.2239230480309202</v>
      </c>
      <c r="Q520" s="11">
        <f t="shared" ref="Q520:Q581" ca="1" si="88">_xlfn.MAXIFS($U$7:$U$581,$C$7:$C$581,C520)</f>
        <v>116580.64335284753</v>
      </c>
      <c r="R520" s="10">
        <f t="shared" ca="1" si="87"/>
        <v>0.99685357931625684</v>
      </c>
      <c r="U520" s="9">
        <f t="shared" ref="U520:U581" ca="1" si="89">IF(C519=0,0,IF(C520=C519,U519+N520/P520,N520/P520+1))</f>
        <v>110175.9729587335</v>
      </c>
    </row>
    <row r="521" spans="2:21" ht="27.6" x14ac:dyDescent="0.3">
      <c r="B521" s="104">
        <v>515</v>
      </c>
      <c r="C521" s="104" t="str">
        <f>'14.1.ТС УЧ'!C520</f>
        <v xml:space="preserve">Блочно-модульная котельная EMS-5600M (п. Сатис) </v>
      </c>
      <c r="D521" s="104" t="str">
        <f>'14.1.ТС УЧ'!D520</f>
        <v>УТ19</v>
      </c>
      <c r="E521" s="104" t="str">
        <f>'14.1.ТС УЧ'!E520</f>
        <v xml:space="preserve">ГрОт-Ленина, 14 </v>
      </c>
      <c r="F521" s="104">
        <f>IF('14.1.ТС УЧ'!G520="Подземная канальная или подвальная",2,IF('14.1.ТС УЧ'!G520="Подземная бесканальная",2,IF('14.1.ТС УЧ'!G520="Надземная",1,0)))</f>
        <v>2</v>
      </c>
      <c r="G521" s="104">
        <f t="shared" si="80"/>
        <v>0.05</v>
      </c>
      <c r="H521" s="14">
        <f ca="1">IF(C521=0,0,YEAR(TODAY())-'14.1.ТС УЧ'!F520)</f>
        <v>35</v>
      </c>
      <c r="I521" s="104">
        <f>IF(C521=0,0,'14.1.ТС УЧ'!I520/1000)</f>
        <v>2.2499999999999999E-2</v>
      </c>
      <c r="J521" s="104">
        <f t="shared" si="81"/>
        <v>1</v>
      </c>
      <c r="K521" s="14">
        <f>IF(C521=0,0,'14.1.ТС УЧ'!H520/1000)</f>
        <v>5.0999999999999997E-2</v>
      </c>
      <c r="L521" s="14">
        <f t="shared" ca="1" si="82"/>
        <v>2.8773013380028654</v>
      </c>
      <c r="M521" s="13">
        <f t="shared" ca="1" si="83"/>
        <v>0.52523017883607825</v>
      </c>
      <c r="N521" s="13">
        <f t="shared" ca="1" si="84"/>
        <v>1.1817679023811761E-2</v>
      </c>
      <c r="O521" s="12">
        <f t="shared" si="85"/>
        <v>4.4658198822924025</v>
      </c>
      <c r="P521" s="12">
        <f t="shared" si="86"/>
        <v>0.2239230480309202</v>
      </c>
      <c r="Q521" s="11">
        <f t="shared" ca="1" si="88"/>
        <v>116580.64335284753</v>
      </c>
      <c r="R521" s="10">
        <f t="shared" ca="1" si="87"/>
        <v>0.9882518754843771</v>
      </c>
      <c r="U521" s="9">
        <f t="shared" ca="1" si="89"/>
        <v>110176.02573435944</v>
      </c>
    </row>
    <row r="522" spans="2:21" ht="27.6" x14ac:dyDescent="0.3">
      <c r="B522" s="104">
        <v>516</v>
      </c>
      <c r="C522" s="104" t="str">
        <f>'14.1.ТС УЧ'!C521</f>
        <v xml:space="preserve">Блочно-модульная котельная EMS-5600M (п. Сатис) </v>
      </c>
      <c r="D522" s="104" t="str">
        <f>'14.1.ТС УЧ'!D521</f>
        <v>ГрОт-Ленина, 16</v>
      </c>
      <c r="E522" s="104" t="str">
        <f>'14.1.ТС УЧ'!E521</f>
        <v xml:space="preserve">ул. Ленина, 16 </v>
      </c>
      <c r="F522" s="104">
        <f>IF('14.1.ТС УЧ'!G521="Подземная канальная или подвальная",2,IF('14.1.ТС УЧ'!G521="Подземная бесканальная",2,IF('14.1.ТС УЧ'!G521="Надземная",1,0)))</f>
        <v>2</v>
      </c>
      <c r="G522" s="104">
        <f t="shared" si="80"/>
        <v>0.05</v>
      </c>
      <c r="H522" s="14">
        <f ca="1">IF(C522=0,0,YEAR(TODAY())-'14.1.ТС УЧ'!F521)</f>
        <v>35</v>
      </c>
      <c r="I522" s="104">
        <f>IF(C522=0,0,'14.1.ТС УЧ'!I521/1000)</f>
        <v>5.0000000000000001E-3</v>
      </c>
      <c r="J522" s="104">
        <f t="shared" si="81"/>
        <v>1</v>
      </c>
      <c r="K522" s="14">
        <f>IF(C522=0,0,'14.1.ТС УЧ'!H521/1000)</f>
        <v>5.0999999999999997E-2</v>
      </c>
      <c r="L522" s="14">
        <f t="shared" ca="1" si="82"/>
        <v>2.8773013380028654</v>
      </c>
      <c r="M522" s="13">
        <f t="shared" ca="1" si="83"/>
        <v>0.52523017883607825</v>
      </c>
      <c r="N522" s="13">
        <f t="shared" ca="1" si="84"/>
        <v>2.6261508941803915E-3</v>
      </c>
      <c r="O522" s="12">
        <f t="shared" si="85"/>
        <v>4.4658198822924025</v>
      </c>
      <c r="P522" s="12">
        <f t="shared" si="86"/>
        <v>0.2239230480309202</v>
      </c>
      <c r="Q522" s="11">
        <f t="shared" ca="1" si="88"/>
        <v>116580.64335284753</v>
      </c>
      <c r="R522" s="10">
        <f t="shared" ca="1" si="87"/>
        <v>0.99737729442344458</v>
      </c>
      <c r="U522" s="9">
        <f t="shared" ca="1" si="89"/>
        <v>110176.03746227632</v>
      </c>
    </row>
    <row r="523" spans="2:21" ht="27.6" x14ac:dyDescent="0.3">
      <c r="B523" s="104">
        <v>517</v>
      </c>
      <c r="C523" s="104" t="str">
        <f>'14.1.ТС УЧ'!C522</f>
        <v xml:space="preserve">Блочно-модульная котельная EMS-5600M (п. Сатис) </v>
      </c>
      <c r="D523" s="104" t="str">
        <f>'14.1.ТС УЧ'!D522</f>
        <v>ГрОт-Ленина, 16</v>
      </c>
      <c r="E523" s="104" t="str">
        <f>'14.1.ТС УЧ'!E522</f>
        <v xml:space="preserve">ГрОт-Ленина, 16 </v>
      </c>
      <c r="F523" s="104">
        <f>IF('14.1.ТС УЧ'!G522="Подземная канальная или подвальная",2,IF('14.1.ТС УЧ'!G522="Подземная бесканальная",2,IF('14.1.ТС УЧ'!G522="Надземная",1,0)))</f>
        <v>2</v>
      </c>
      <c r="G523" s="104">
        <f t="shared" si="80"/>
        <v>0.05</v>
      </c>
      <c r="H523" s="14">
        <f ca="1">IF(C523=0,0,YEAR(TODAY())-'14.1.ТС УЧ'!F522)</f>
        <v>35</v>
      </c>
      <c r="I523" s="104">
        <f>IF(C523=0,0,'14.1.ТС УЧ'!I522/1000)</f>
        <v>1.4999999999999999E-2</v>
      </c>
      <c r="J523" s="104">
        <f t="shared" si="81"/>
        <v>1</v>
      </c>
      <c r="K523" s="14">
        <f>IF(C523=0,0,'14.1.ТС УЧ'!H522/1000)</f>
        <v>5.0999999999999997E-2</v>
      </c>
      <c r="L523" s="14">
        <f t="shared" ca="1" si="82"/>
        <v>2.8773013380028654</v>
      </c>
      <c r="M523" s="13">
        <f t="shared" ca="1" si="83"/>
        <v>0.52523017883607825</v>
      </c>
      <c r="N523" s="13">
        <f t="shared" ca="1" si="84"/>
        <v>7.878452682541174E-3</v>
      </c>
      <c r="O523" s="12">
        <f t="shared" si="85"/>
        <v>4.4658198822924025</v>
      </c>
      <c r="P523" s="12">
        <f t="shared" si="86"/>
        <v>0.2239230480309202</v>
      </c>
      <c r="Q523" s="11">
        <f t="shared" ca="1" si="88"/>
        <v>116580.64335284753</v>
      </c>
      <c r="R523" s="10">
        <f t="shared" ca="1" si="87"/>
        <v>0.99215250098345542</v>
      </c>
      <c r="U523" s="9">
        <f t="shared" ca="1" si="89"/>
        <v>110176.07264602695</v>
      </c>
    </row>
    <row r="524" spans="2:21" ht="27.6" x14ac:dyDescent="0.3">
      <c r="B524" s="104">
        <v>518</v>
      </c>
      <c r="C524" s="104" t="str">
        <f>'14.1.ТС УЧ'!C523</f>
        <v xml:space="preserve">Блочно-модульная котельная EMS-5600M (п. Сатис) </v>
      </c>
      <c r="D524" s="104" t="str">
        <f>'14.1.ТС УЧ'!D523</f>
        <v>ГрОт-Октябрьская, 2</v>
      </c>
      <c r="E524" s="104" t="str">
        <f>'14.1.ТС УЧ'!E523</f>
        <v xml:space="preserve">ул. Октябрьская, 2 </v>
      </c>
      <c r="F524" s="104">
        <f>IF('14.1.ТС УЧ'!G523="Подземная канальная или подвальная",2,IF('14.1.ТС УЧ'!G523="Подземная бесканальная",2,IF('14.1.ТС УЧ'!G523="Надземная",1,0)))</f>
        <v>2</v>
      </c>
      <c r="G524" s="104">
        <f t="shared" si="80"/>
        <v>0.05</v>
      </c>
      <c r="H524" s="14">
        <f ca="1">IF(C524=0,0,YEAR(TODAY())-'14.1.ТС УЧ'!F523)</f>
        <v>39</v>
      </c>
      <c r="I524" s="104">
        <f>IF(C524=0,0,'14.1.ТС УЧ'!I523/1000)</f>
        <v>5.0000000000000001E-3</v>
      </c>
      <c r="J524" s="104">
        <f t="shared" si="81"/>
        <v>1</v>
      </c>
      <c r="K524" s="14">
        <f>IF(C524=0,0,'14.1.ТС УЧ'!H523/1000)</f>
        <v>5.0999999999999997E-2</v>
      </c>
      <c r="L524" s="14">
        <f t="shared" ca="1" si="82"/>
        <v>3.5143437902946464</v>
      </c>
      <c r="M524" s="13">
        <f t="shared" ca="1" si="83"/>
        <v>1.5314740018877633</v>
      </c>
      <c r="N524" s="13">
        <f t="shared" ca="1" si="84"/>
        <v>7.6573700094388162E-3</v>
      </c>
      <c r="O524" s="12">
        <f t="shared" si="85"/>
        <v>4.4658198822924025</v>
      </c>
      <c r="P524" s="12">
        <f t="shared" si="86"/>
        <v>0.2239230480309202</v>
      </c>
      <c r="Q524" s="11">
        <f t="shared" ca="1" si="88"/>
        <v>116580.64335284753</v>
      </c>
      <c r="R524" s="10">
        <f t="shared" ca="1" si="87"/>
        <v>0.99237187295927598</v>
      </c>
      <c r="U524" s="9">
        <f t="shared" ca="1" si="89"/>
        <v>110176.10684246219</v>
      </c>
    </row>
    <row r="525" spans="2:21" ht="27.6" x14ac:dyDescent="0.3">
      <c r="B525" s="104">
        <v>519</v>
      </c>
      <c r="C525" s="104" t="str">
        <f>'14.1.ТС УЧ'!C524</f>
        <v xml:space="preserve">Блочно-модульная котельная EMS-5600M (п. Сатис) </v>
      </c>
      <c r="D525" s="104" t="str">
        <f>'14.1.ТС УЧ'!D524</f>
        <v>ГрОт-Октябрьская, 2</v>
      </c>
      <c r="E525" s="104" t="str">
        <f>'14.1.ТС УЧ'!E524</f>
        <v xml:space="preserve">ГрОт-Октябрьская, 2 </v>
      </c>
      <c r="F525" s="104">
        <f>IF('14.1.ТС УЧ'!G524="Подземная канальная или подвальная",2,IF('14.1.ТС УЧ'!G524="Подземная бесканальная",2,IF('14.1.ТС УЧ'!G524="Надземная",1,0)))</f>
        <v>2</v>
      </c>
      <c r="G525" s="104">
        <f t="shared" si="80"/>
        <v>0.05</v>
      </c>
      <c r="H525" s="14">
        <f ca="1">IF(C525=0,0,YEAR(TODAY())-'14.1.ТС УЧ'!F524)</f>
        <v>39</v>
      </c>
      <c r="I525" s="104">
        <f>IF(C525=0,0,'14.1.ТС УЧ'!I524/1000)</f>
        <v>1.35E-2</v>
      </c>
      <c r="J525" s="104">
        <f t="shared" si="81"/>
        <v>1</v>
      </c>
      <c r="K525" s="14">
        <f>IF(C525=0,0,'14.1.ТС УЧ'!H524/1000)</f>
        <v>5.0999999999999997E-2</v>
      </c>
      <c r="L525" s="14">
        <f t="shared" ca="1" si="82"/>
        <v>3.5143437902946464</v>
      </c>
      <c r="M525" s="13">
        <f t="shared" ca="1" si="83"/>
        <v>1.5314740018877633</v>
      </c>
      <c r="N525" s="13">
        <f t="shared" ca="1" si="84"/>
        <v>2.0674899025484805E-2</v>
      </c>
      <c r="O525" s="12">
        <f t="shared" si="85"/>
        <v>4.4658198822924025</v>
      </c>
      <c r="P525" s="12">
        <f t="shared" si="86"/>
        <v>0.2239230480309202</v>
      </c>
      <c r="Q525" s="11">
        <f t="shared" ca="1" si="88"/>
        <v>116580.64335284753</v>
      </c>
      <c r="R525" s="10">
        <f t="shared" ca="1" si="87"/>
        <v>0.97953736136185432</v>
      </c>
      <c r="U525" s="9">
        <f t="shared" ca="1" si="89"/>
        <v>110176.19917283733</v>
      </c>
    </row>
    <row r="526" spans="2:21" ht="27.6" x14ac:dyDescent="0.3">
      <c r="B526" s="104">
        <v>520</v>
      </c>
      <c r="C526" s="104" t="str">
        <f>'14.1.ТС УЧ'!C525</f>
        <v xml:space="preserve">Блочно-модульная котельная EMS-5600M (п. Сатис) </v>
      </c>
      <c r="D526" s="104" t="str">
        <f>'14.1.ТС УЧ'!D525</f>
        <v>ГрОт-Октябрьская, 4</v>
      </c>
      <c r="E526" s="104" t="str">
        <f>'14.1.ТС УЧ'!E525</f>
        <v xml:space="preserve">ул. Октябрьская, 4 </v>
      </c>
      <c r="F526" s="104">
        <f>IF('14.1.ТС УЧ'!G525="Подземная канальная или подвальная",2,IF('14.1.ТС УЧ'!G525="Подземная бесканальная",2,IF('14.1.ТС УЧ'!G525="Надземная",1,0)))</f>
        <v>2</v>
      </c>
      <c r="G526" s="104">
        <f t="shared" si="80"/>
        <v>0.05</v>
      </c>
      <c r="H526" s="14">
        <f ca="1">IF(C526=0,0,YEAR(TODAY())-'14.1.ТС УЧ'!F525)</f>
        <v>39</v>
      </c>
      <c r="I526" s="104">
        <f>IF(C526=0,0,'14.1.ТС УЧ'!I525/1000)</f>
        <v>5.0000000000000001E-3</v>
      </c>
      <c r="J526" s="104">
        <f t="shared" si="81"/>
        <v>1</v>
      </c>
      <c r="K526" s="14">
        <f>IF(C526=0,0,'14.1.ТС УЧ'!H525/1000)</f>
        <v>5.0999999999999997E-2</v>
      </c>
      <c r="L526" s="14">
        <f t="shared" ca="1" si="82"/>
        <v>3.5143437902946464</v>
      </c>
      <c r="M526" s="13">
        <f t="shared" ca="1" si="83"/>
        <v>1.5314740018877633</v>
      </c>
      <c r="N526" s="13">
        <f t="shared" ca="1" si="84"/>
        <v>7.6573700094388162E-3</v>
      </c>
      <c r="O526" s="12">
        <f t="shared" si="85"/>
        <v>4.4658198822924025</v>
      </c>
      <c r="P526" s="12">
        <f t="shared" si="86"/>
        <v>0.2239230480309202</v>
      </c>
      <c r="Q526" s="11">
        <f t="shared" ca="1" si="88"/>
        <v>116580.64335284753</v>
      </c>
      <c r="R526" s="10">
        <f t="shared" ca="1" si="87"/>
        <v>0.99237187295927598</v>
      </c>
      <c r="U526" s="9">
        <f t="shared" ca="1" si="89"/>
        <v>110176.23336927257</v>
      </c>
    </row>
    <row r="527" spans="2:21" ht="27.6" x14ac:dyDescent="0.3">
      <c r="B527" s="104">
        <v>521</v>
      </c>
      <c r="C527" s="104" t="str">
        <f>'14.1.ТС УЧ'!C526</f>
        <v xml:space="preserve">Блочно-модульная котельная EMS-5600M (п. Сатис) </v>
      </c>
      <c r="D527" s="104" t="str">
        <f>'14.1.ТС УЧ'!D526</f>
        <v>ГрОт-Октябрьская, 6</v>
      </c>
      <c r="E527" s="104" t="str">
        <f>'14.1.ТС УЧ'!E526</f>
        <v xml:space="preserve">ул. Октябрьская, 6 </v>
      </c>
      <c r="F527" s="104">
        <f>IF('14.1.ТС УЧ'!G526="Подземная канальная или подвальная",2,IF('14.1.ТС УЧ'!G526="Подземная бесканальная",2,IF('14.1.ТС УЧ'!G526="Надземная",1,0)))</f>
        <v>2</v>
      </c>
      <c r="G527" s="104">
        <f t="shared" si="80"/>
        <v>0.05</v>
      </c>
      <c r="H527" s="14">
        <f ca="1">IF(C527=0,0,YEAR(TODAY())-'14.1.ТС УЧ'!F526)</f>
        <v>38</v>
      </c>
      <c r="I527" s="104">
        <f>IF(C527=0,0,'14.1.ТС УЧ'!I526/1000)</f>
        <v>5.0000000000000001E-3</v>
      </c>
      <c r="J527" s="104">
        <f t="shared" si="81"/>
        <v>1</v>
      </c>
      <c r="K527" s="14">
        <f>IF(C527=0,0,'14.1.ТС УЧ'!H526/1000)</f>
        <v>5.0999999999999997E-2</v>
      </c>
      <c r="L527" s="14">
        <f t="shared" ca="1" si="82"/>
        <v>3.3429472211396343</v>
      </c>
      <c r="M527" s="13">
        <f t="shared" ca="1" si="83"/>
        <v>1.1412278748440332</v>
      </c>
      <c r="N527" s="13">
        <f t="shared" ca="1" si="84"/>
        <v>5.706139374220166E-3</v>
      </c>
      <c r="O527" s="12">
        <f t="shared" si="85"/>
        <v>4.4658198822924025</v>
      </c>
      <c r="P527" s="12">
        <f t="shared" si="86"/>
        <v>0.2239230480309202</v>
      </c>
      <c r="Q527" s="11">
        <f t="shared" ca="1" si="88"/>
        <v>116580.64335284753</v>
      </c>
      <c r="R527" s="10">
        <f t="shared" ca="1" si="87"/>
        <v>0.99431010971784006</v>
      </c>
      <c r="U527" s="9">
        <f t="shared" ca="1" si="89"/>
        <v>110176.25885186324</v>
      </c>
    </row>
    <row r="528" spans="2:21" ht="27.6" x14ac:dyDescent="0.3">
      <c r="B528" s="104">
        <v>522</v>
      </c>
      <c r="C528" s="104" t="str">
        <f>'14.1.ТС УЧ'!C527</f>
        <v xml:space="preserve">Блочно-модульная котельная EMS-5600M (п. Сатис) </v>
      </c>
      <c r="D528" s="104" t="str">
        <f>'14.1.ТС УЧ'!D527</f>
        <v>ГрОт-Советская, 3</v>
      </c>
      <c r="E528" s="104" t="str">
        <f>'14.1.ТС УЧ'!E527</f>
        <v xml:space="preserve">ул. Советская, 3 </v>
      </c>
      <c r="F528" s="104">
        <f>IF('14.1.ТС УЧ'!G527="Подземная канальная или подвальная",2,IF('14.1.ТС УЧ'!G527="Подземная бесканальная",2,IF('14.1.ТС УЧ'!G527="Надземная",1,0)))</f>
        <v>2</v>
      </c>
      <c r="G528" s="104">
        <f t="shared" ref="G528:G591" si="90">IF(C528=0,0,0.05)</f>
        <v>0.05</v>
      </c>
      <c r="H528" s="14">
        <f ca="1">IF(C528=0,0,YEAR(TODAY())-'14.1.ТС УЧ'!F527)</f>
        <v>40</v>
      </c>
      <c r="I528" s="104">
        <f>IF(C528=0,0,'14.1.ТС УЧ'!I527/1000)</f>
        <v>5.0000000000000001E-3</v>
      </c>
      <c r="J528" s="104">
        <f t="shared" ref="J528:J591" si="91">IF(C528=0,0,(IF(K528&lt;0.3,1,IF(K528&lt;0.6,1.5,IF(K528=0.6,2,IF(K528&lt;1.4,3,0))))))</f>
        <v>1</v>
      </c>
      <c r="K528" s="14">
        <f>IF(C528=0,0,'14.1.ТС УЧ'!H527/1000)</f>
        <v>5.0999999999999997E-2</v>
      </c>
      <c r="L528" s="14">
        <f t="shared" ref="L528:L591" ca="1" si="92">IF(C528=0,0,IF(H528&gt;17,0.5*EXP(H528/20),IF(H528&gt;3,1,0.8)))</f>
        <v>3.6945280494653252</v>
      </c>
      <c r="M528" s="13">
        <f t="shared" ref="M528:M591" ca="1" si="93">IF(C528=0,0,G528*(0.1*H528)^(L528-1))</f>
        <v>2.095258149076467</v>
      </c>
      <c r="N528" s="13">
        <f t="shared" ref="N528:N591" ca="1" si="94">IF(C528=0,0,M528*I528)</f>
        <v>1.0476290745382335E-2</v>
      </c>
      <c r="O528" s="12">
        <f t="shared" ref="O528:O591" si="95">IF(C528=0,0,2.91*(1+((20.89+((-1.88)*J528))*K528^(1.2))))</f>
        <v>4.4658198822924025</v>
      </c>
      <c r="P528" s="12">
        <f t="shared" ref="P528:P591" si="96">IF(C528=0,0,1/O528)</f>
        <v>0.2239230480309202</v>
      </c>
      <c r="Q528" s="11">
        <f t="shared" ca="1" si="88"/>
        <v>116580.64335284753</v>
      </c>
      <c r="R528" s="10">
        <f t="shared" ref="R528:R591" ca="1" si="97">IF(C528=0,0,EXP(-N528))</f>
        <v>0.98957839445588447</v>
      </c>
      <c r="U528" s="9">
        <f t="shared" ca="1" si="89"/>
        <v>110176.30563709074</v>
      </c>
    </row>
    <row r="529" spans="2:21" ht="27.6" x14ac:dyDescent="0.3">
      <c r="B529" s="104">
        <v>523</v>
      </c>
      <c r="C529" s="104" t="str">
        <f>'14.1.ТС УЧ'!C528</f>
        <v xml:space="preserve">Блочно-модульная котельная EMS-5600M (п. Сатис) </v>
      </c>
      <c r="D529" s="104" t="str">
        <f>'14.1.ТС УЧ'!D528</f>
        <v>ГрОт-Советская, 3</v>
      </c>
      <c r="E529" s="104" t="str">
        <f>'14.1.ТС УЧ'!E528</f>
        <v xml:space="preserve">ГрОт-Советская, 3 </v>
      </c>
      <c r="F529" s="104">
        <f>IF('14.1.ТС УЧ'!G528="Подземная канальная или подвальная",2,IF('14.1.ТС УЧ'!G528="Подземная бесканальная",2,IF('14.1.ТС УЧ'!G528="Надземная",1,0)))</f>
        <v>2</v>
      </c>
      <c r="G529" s="104">
        <f t="shared" si="90"/>
        <v>0.05</v>
      </c>
      <c r="H529" s="14">
        <f ca="1">IF(C529=0,0,YEAR(TODAY())-'14.1.ТС УЧ'!F528)</f>
        <v>40</v>
      </c>
      <c r="I529" s="104">
        <f>IF(C529=0,0,'14.1.ТС УЧ'!I528/1000)</f>
        <v>1.35E-2</v>
      </c>
      <c r="J529" s="104">
        <f t="shared" si="91"/>
        <v>1</v>
      </c>
      <c r="K529" s="14">
        <f>IF(C529=0,0,'14.1.ТС УЧ'!H528/1000)</f>
        <v>5.0999999999999997E-2</v>
      </c>
      <c r="L529" s="14">
        <f t="shared" ca="1" si="92"/>
        <v>3.6945280494653252</v>
      </c>
      <c r="M529" s="13">
        <f t="shared" ca="1" si="93"/>
        <v>2.095258149076467</v>
      </c>
      <c r="N529" s="13">
        <f t="shared" ca="1" si="94"/>
        <v>2.8285985012532305E-2</v>
      </c>
      <c r="O529" s="12">
        <f t="shared" si="95"/>
        <v>4.4658198822924025</v>
      </c>
      <c r="P529" s="12">
        <f t="shared" si="96"/>
        <v>0.2239230480309202</v>
      </c>
      <c r="Q529" s="11">
        <f t="shared" ca="1" si="88"/>
        <v>116580.64335284753</v>
      </c>
      <c r="R529" s="10">
        <f t="shared" ca="1" si="97"/>
        <v>0.97211031806276205</v>
      </c>
      <c r="U529" s="9">
        <f t="shared" ca="1" si="89"/>
        <v>110176.431957205</v>
      </c>
    </row>
    <row r="530" spans="2:21" ht="27.6" x14ac:dyDescent="0.3">
      <c r="B530" s="104">
        <v>524</v>
      </c>
      <c r="C530" s="104" t="str">
        <f>'14.1.ТС УЧ'!C529</f>
        <v xml:space="preserve">Блочно-модульная котельная EMS-5600M (п. Сатис) </v>
      </c>
      <c r="D530" s="104" t="str">
        <f>'14.1.ТС УЧ'!D529</f>
        <v>ТК5</v>
      </c>
      <c r="E530" s="104" t="str">
        <f>'14.1.ТС УЧ'!E529</f>
        <v xml:space="preserve">ул. Мира, 24 </v>
      </c>
      <c r="F530" s="104">
        <f>IF('14.1.ТС УЧ'!G529="Подземная канальная или подвальная",2,IF('14.1.ТС УЧ'!G529="Подземная бесканальная",2,IF('14.1.ТС УЧ'!G529="Надземная",1,0)))</f>
        <v>2</v>
      </c>
      <c r="G530" s="104">
        <f t="shared" si="90"/>
        <v>0.05</v>
      </c>
      <c r="H530" s="14">
        <f ca="1">IF(C530=0,0,YEAR(TODAY())-'14.1.ТС УЧ'!F529)</f>
        <v>36</v>
      </c>
      <c r="I530" s="104">
        <f>IF(C530=0,0,'14.1.ТС УЧ'!I529/1000)</f>
        <v>0.04</v>
      </c>
      <c r="J530" s="104">
        <f t="shared" si="91"/>
        <v>1</v>
      </c>
      <c r="K530" s="14">
        <f>IF(C530=0,0,'14.1.ТС УЧ'!H529/1000)</f>
        <v>0.04</v>
      </c>
      <c r="L530" s="14">
        <f t="shared" ca="1" si="92"/>
        <v>3.0248237322064733</v>
      </c>
      <c r="M530" s="13">
        <f t="shared" ca="1" si="93"/>
        <v>0.66893590951042936</v>
      </c>
      <c r="N530" s="13">
        <f t="shared" ca="1" si="94"/>
        <v>2.6757436380417176E-2</v>
      </c>
      <c r="O530" s="12">
        <f t="shared" si="95"/>
        <v>4.0723772341167406</v>
      </c>
      <c r="P530" s="12">
        <f t="shared" si="96"/>
        <v>0.24555681915280383</v>
      </c>
      <c r="Q530" s="11">
        <f t="shared" ca="1" si="88"/>
        <v>116580.64335284753</v>
      </c>
      <c r="R530" s="10">
        <f t="shared" ca="1" si="97"/>
        <v>0.97359737218743891</v>
      </c>
      <c r="U530" s="9">
        <f t="shared" ca="1" si="89"/>
        <v>110176.54092357976</v>
      </c>
    </row>
    <row r="531" spans="2:21" ht="27.6" x14ac:dyDescent="0.3">
      <c r="B531" s="104">
        <v>525</v>
      </c>
      <c r="C531" s="104" t="str">
        <f>'14.1.ТС УЧ'!C530</f>
        <v xml:space="preserve">Блочно-модульная котельная EMS-5600M (п. Сатис) </v>
      </c>
      <c r="D531" s="104" t="str">
        <f>'14.1.ТС УЧ'!D530</f>
        <v>ТК11</v>
      </c>
      <c r="E531" s="104" t="str">
        <f>'14.1.ТС УЧ'!E530</f>
        <v xml:space="preserve">ул. Мира, 17 </v>
      </c>
      <c r="F531" s="104">
        <f>IF('14.1.ТС УЧ'!G530="Подземная канальная или подвальная",2,IF('14.1.ТС УЧ'!G530="Подземная бесканальная",2,IF('14.1.ТС УЧ'!G530="Надземная",1,0)))</f>
        <v>2</v>
      </c>
      <c r="G531" s="104">
        <f t="shared" si="90"/>
        <v>0.05</v>
      </c>
      <c r="H531" s="14">
        <f ca="1">IF(C531=0,0,YEAR(TODAY())-'14.1.ТС УЧ'!F530)</f>
        <v>34</v>
      </c>
      <c r="I531" s="104">
        <f>IF(C531=0,0,'14.1.ТС УЧ'!I530/1000)</f>
        <v>0.02</v>
      </c>
      <c r="J531" s="104">
        <f t="shared" si="91"/>
        <v>1</v>
      </c>
      <c r="K531" s="14">
        <f>IF(C531=0,0,'14.1.ТС УЧ'!H530/1000)</f>
        <v>0.04</v>
      </c>
      <c r="L531" s="14">
        <f t="shared" ca="1" si="92"/>
        <v>2.7369736958636</v>
      </c>
      <c r="M531" s="13">
        <f t="shared" ca="1" si="93"/>
        <v>0.41892367348157439</v>
      </c>
      <c r="N531" s="13">
        <f t="shared" ca="1" si="94"/>
        <v>8.3784734696314873E-3</v>
      </c>
      <c r="O531" s="12">
        <f t="shared" si="95"/>
        <v>4.0723772341167406</v>
      </c>
      <c r="P531" s="12">
        <f t="shared" si="96"/>
        <v>0.24555681915280383</v>
      </c>
      <c r="Q531" s="11">
        <f t="shared" ca="1" si="88"/>
        <v>116580.64335284753</v>
      </c>
      <c r="R531" s="10">
        <f t="shared" ca="1" si="97"/>
        <v>0.9916565281177051</v>
      </c>
      <c r="U531" s="9">
        <f t="shared" ca="1" si="89"/>
        <v>110176.57504388437</v>
      </c>
    </row>
    <row r="532" spans="2:21" ht="27.6" x14ac:dyDescent="0.3">
      <c r="B532" s="104">
        <v>526</v>
      </c>
      <c r="C532" s="104" t="str">
        <f>'14.1.ТС УЧ'!C531</f>
        <v xml:space="preserve">Блочно-модульная котельная EMS-5600M (п. Сатис) </v>
      </c>
      <c r="D532" s="104" t="str">
        <f>'14.1.ТС УЧ'!D531</f>
        <v>ТК11</v>
      </c>
      <c r="E532" s="104" t="str">
        <f>'14.1.ТС УЧ'!E531</f>
        <v xml:space="preserve">ул. Мира, 8 </v>
      </c>
      <c r="F532" s="104">
        <f>IF('14.1.ТС УЧ'!G531="Подземная канальная или подвальная",2,IF('14.1.ТС УЧ'!G531="Подземная бесканальная",2,IF('14.1.ТС УЧ'!G531="Надземная",1,0)))</f>
        <v>2</v>
      </c>
      <c r="G532" s="104">
        <f t="shared" si="90"/>
        <v>0.05</v>
      </c>
      <c r="H532" s="14">
        <f ca="1">IF(C532=0,0,YEAR(TODAY())-'14.1.ТС УЧ'!F531)</f>
        <v>34</v>
      </c>
      <c r="I532" s="104">
        <f>IF(C532=0,0,'14.1.ТС УЧ'!I531/1000)</f>
        <v>0.03</v>
      </c>
      <c r="J532" s="104">
        <f t="shared" si="91"/>
        <v>1</v>
      </c>
      <c r="K532" s="14">
        <f>IF(C532=0,0,'14.1.ТС УЧ'!H531/1000)</f>
        <v>0.04</v>
      </c>
      <c r="L532" s="14">
        <f t="shared" ca="1" si="92"/>
        <v>2.7369736958636</v>
      </c>
      <c r="M532" s="13">
        <f t="shared" ca="1" si="93"/>
        <v>0.41892367348157439</v>
      </c>
      <c r="N532" s="13">
        <f t="shared" ca="1" si="94"/>
        <v>1.2567710204447231E-2</v>
      </c>
      <c r="O532" s="12">
        <f t="shared" si="95"/>
        <v>4.0723772341167406</v>
      </c>
      <c r="P532" s="12">
        <f t="shared" si="96"/>
        <v>0.24555681915280383</v>
      </c>
      <c r="Q532" s="11">
        <f t="shared" ca="1" si="88"/>
        <v>116580.64335284753</v>
      </c>
      <c r="R532" s="10">
        <f t="shared" ca="1" si="97"/>
        <v>0.98751093366291143</v>
      </c>
      <c r="U532" s="9">
        <f t="shared" ca="1" si="89"/>
        <v>110176.62622434129</v>
      </c>
    </row>
    <row r="533" spans="2:21" ht="27.6" x14ac:dyDescent="0.3">
      <c r="B533" s="104">
        <v>527</v>
      </c>
      <c r="C533" s="104" t="str">
        <f>'14.1.ТС УЧ'!C532</f>
        <v xml:space="preserve">Блочно-модульная котельная EMS-5600M (п. Сатис) </v>
      </c>
      <c r="D533" s="104" t="str">
        <f>'14.1.ТС УЧ'!D532</f>
        <v>ТК14</v>
      </c>
      <c r="E533" s="104" t="str">
        <f>'14.1.ТС УЧ'!E532</f>
        <v xml:space="preserve">ул. Октябрьская, 11 </v>
      </c>
      <c r="F533" s="104">
        <f>IF('14.1.ТС УЧ'!G532="Подземная канальная или подвальная",2,IF('14.1.ТС УЧ'!G532="Подземная бесканальная",2,IF('14.1.ТС УЧ'!G532="Надземная",1,0)))</f>
        <v>2</v>
      </c>
      <c r="G533" s="104">
        <f t="shared" si="90"/>
        <v>0.05</v>
      </c>
      <c r="H533" s="14">
        <f ca="1">IF(C533=0,0,YEAR(TODAY())-'14.1.ТС УЧ'!F532)</f>
        <v>36</v>
      </c>
      <c r="I533" s="104">
        <f>IF(C533=0,0,'14.1.ТС УЧ'!I532/1000)</f>
        <v>5.6000000000000001E-2</v>
      </c>
      <c r="J533" s="104">
        <f t="shared" si="91"/>
        <v>1</v>
      </c>
      <c r="K533" s="14">
        <f>IF(C533=0,0,'14.1.ТС УЧ'!H532/1000)</f>
        <v>0.04</v>
      </c>
      <c r="L533" s="14">
        <f t="shared" ca="1" si="92"/>
        <v>3.0248237322064733</v>
      </c>
      <c r="M533" s="13">
        <f t="shared" ca="1" si="93"/>
        <v>0.66893590951042936</v>
      </c>
      <c r="N533" s="13">
        <f t="shared" ca="1" si="94"/>
        <v>3.7460410932584044E-2</v>
      </c>
      <c r="O533" s="12">
        <f t="shared" si="95"/>
        <v>4.0723772341167406</v>
      </c>
      <c r="P533" s="12">
        <f t="shared" si="96"/>
        <v>0.24555681915280383</v>
      </c>
      <c r="Q533" s="11">
        <f t="shared" ca="1" si="88"/>
        <v>116580.64335284753</v>
      </c>
      <c r="R533" s="10">
        <f t="shared" ca="1" si="97"/>
        <v>0.96323255044437406</v>
      </c>
      <c r="U533" s="9">
        <f t="shared" ca="1" si="89"/>
        <v>110176.77877726595</v>
      </c>
    </row>
    <row r="534" spans="2:21" ht="27.6" x14ac:dyDescent="0.3">
      <c r="B534" s="104">
        <v>528</v>
      </c>
      <c r="C534" s="104" t="str">
        <f>'14.1.ТС УЧ'!C533</f>
        <v xml:space="preserve">Блочно-модульная котельная EMS-5600M (п. Сатис) </v>
      </c>
      <c r="D534" s="104" t="str">
        <f>'14.1.ТС УЧ'!D533</f>
        <v>ГрОт-Октябрьская, 4</v>
      </c>
      <c r="E534" s="104" t="str">
        <f>'14.1.ТС УЧ'!E533</f>
        <v xml:space="preserve">ГрОт-Октябрьская, 6 </v>
      </c>
      <c r="F534" s="104">
        <f>IF('14.1.ТС УЧ'!G533="Подземная канальная или подвальная",2,IF('14.1.ТС УЧ'!G533="Подземная бесканальная",2,IF('14.1.ТС УЧ'!G533="Надземная",1,0)))</f>
        <v>2</v>
      </c>
      <c r="G534" s="104">
        <f t="shared" si="90"/>
        <v>0.05</v>
      </c>
      <c r="H534" s="14">
        <f ca="1">IF(C534=0,0,YEAR(TODAY())-'14.1.ТС УЧ'!F533)</f>
        <v>39</v>
      </c>
      <c r="I534" s="104">
        <f>IF(C534=0,0,'14.1.ТС УЧ'!I533/1000)</f>
        <v>1.4E-2</v>
      </c>
      <c r="J534" s="104">
        <f t="shared" si="91"/>
        <v>1</v>
      </c>
      <c r="K534" s="14">
        <f>IF(C534=0,0,'14.1.ТС УЧ'!H533/1000)</f>
        <v>0.04</v>
      </c>
      <c r="L534" s="14">
        <f t="shared" ca="1" si="92"/>
        <v>3.5143437902946464</v>
      </c>
      <c r="M534" s="13">
        <f t="shared" ca="1" si="93"/>
        <v>1.5314740018877633</v>
      </c>
      <c r="N534" s="13">
        <f t="shared" ca="1" si="94"/>
        <v>2.1440636026428685E-2</v>
      </c>
      <c r="O534" s="12">
        <f t="shared" si="95"/>
        <v>4.0723772341167406</v>
      </c>
      <c r="P534" s="12">
        <f t="shared" si="96"/>
        <v>0.24555681915280383</v>
      </c>
      <c r="Q534" s="11">
        <f t="shared" ca="1" si="88"/>
        <v>116580.64335284753</v>
      </c>
      <c r="R534" s="10">
        <f t="shared" ca="1" si="97"/>
        <v>0.97878758046457681</v>
      </c>
      <c r="U534" s="9">
        <f t="shared" ca="1" si="89"/>
        <v>110176.86609162399</v>
      </c>
    </row>
    <row r="535" spans="2:21" ht="27.6" x14ac:dyDescent="0.3">
      <c r="B535" s="104">
        <v>529</v>
      </c>
      <c r="C535" s="104" t="str">
        <f>'14.1.ТС УЧ'!C534</f>
        <v xml:space="preserve">Блочно-модульная котельная EMS-5600M (п. Сатис) </v>
      </c>
      <c r="D535" s="104" t="str">
        <f>'14.1.ТС УЧ'!D534</f>
        <v>ГрОт-Октябрьская, 6</v>
      </c>
      <c r="E535" s="104" t="str">
        <f>'14.1.ТС УЧ'!E534</f>
        <v xml:space="preserve">УТ14 </v>
      </c>
      <c r="F535" s="104">
        <f>IF('14.1.ТС УЧ'!G534="Подземная канальная или подвальная",2,IF('14.1.ТС УЧ'!G534="Подземная бесканальная",2,IF('14.1.ТС УЧ'!G534="Надземная",1,0)))</f>
        <v>2</v>
      </c>
      <c r="G535" s="104">
        <f t="shared" si="90"/>
        <v>0.05</v>
      </c>
      <c r="H535" s="14">
        <f ca="1">IF(C535=0,0,YEAR(TODAY())-'14.1.ТС УЧ'!F534)</f>
        <v>38</v>
      </c>
      <c r="I535" s="104">
        <f>IF(C535=0,0,'14.1.ТС УЧ'!I534/1000)</f>
        <v>0.125</v>
      </c>
      <c r="J535" s="104">
        <f t="shared" si="91"/>
        <v>1</v>
      </c>
      <c r="K535" s="14">
        <f>IF(C535=0,0,'14.1.ТС УЧ'!H534/1000)</f>
        <v>0.04</v>
      </c>
      <c r="L535" s="14">
        <f t="shared" ca="1" si="92"/>
        <v>3.3429472211396343</v>
      </c>
      <c r="M535" s="13">
        <f t="shared" ca="1" si="93"/>
        <v>1.1412278748440332</v>
      </c>
      <c r="N535" s="13">
        <f t="shared" ca="1" si="94"/>
        <v>0.14265348435550415</v>
      </c>
      <c r="O535" s="12">
        <f t="shared" si="95"/>
        <v>4.0723772341167406</v>
      </c>
      <c r="P535" s="12">
        <f t="shared" si="96"/>
        <v>0.24555681915280383</v>
      </c>
      <c r="Q535" s="11">
        <f t="shared" ca="1" si="88"/>
        <v>116580.64335284753</v>
      </c>
      <c r="R535" s="10">
        <f t="shared" ca="1" si="97"/>
        <v>0.86705446478322323</v>
      </c>
      <c r="U535" s="9">
        <f t="shared" ca="1" si="89"/>
        <v>110177.44703042605</v>
      </c>
    </row>
    <row r="536" spans="2:21" ht="27.6" x14ac:dyDescent="0.3">
      <c r="B536" s="104">
        <v>530</v>
      </c>
      <c r="C536" s="104" t="str">
        <f>'14.1.ТС УЧ'!C535</f>
        <v xml:space="preserve">Блочно-модульная котельная EMS-5600M (п. Сатис) </v>
      </c>
      <c r="D536" s="104" t="str">
        <f>'14.1.ТС УЧ'!D535</f>
        <v>УТ14</v>
      </c>
      <c r="E536" s="104" t="str">
        <f>'14.1.ТС УЧ'!E535</f>
        <v xml:space="preserve">ул. Октябрьская, 10А </v>
      </c>
      <c r="F536" s="104">
        <f>IF('14.1.ТС УЧ'!G535="Подземная канальная или подвальная",2,IF('14.1.ТС УЧ'!G535="Подземная бесканальная",2,IF('14.1.ТС УЧ'!G535="Надземная",1,0)))</f>
        <v>2</v>
      </c>
      <c r="G536" s="104">
        <f t="shared" si="90"/>
        <v>0.05</v>
      </c>
      <c r="H536" s="14">
        <f ca="1">IF(C536=0,0,YEAR(TODAY())-'14.1.ТС УЧ'!F535)</f>
        <v>38</v>
      </c>
      <c r="I536" s="104">
        <f>IF(C536=0,0,'14.1.ТС УЧ'!I535/1000)</f>
        <v>7.0000000000000001E-3</v>
      </c>
      <c r="J536" s="104">
        <f t="shared" si="91"/>
        <v>1</v>
      </c>
      <c r="K536" s="14">
        <f>IF(C536=0,0,'14.1.ТС УЧ'!H535/1000)</f>
        <v>0.04</v>
      </c>
      <c r="L536" s="14">
        <f t="shared" ca="1" si="92"/>
        <v>3.3429472211396343</v>
      </c>
      <c r="M536" s="13">
        <f t="shared" ca="1" si="93"/>
        <v>1.1412278748440332</v>
      </c>
      <c r="N536" s="13">
        <f t="shared" ca="1" si="94"/>
        <v>7.988595123908232E-3</v>
      </c>
      <c r="O536" s="12">
        <f t="shared" si="95"/>
        <v>4.0723772341167406</v>
      </c>
      <c r="P536" s="12">
        <f t="shared" si="96"/>
        <v>0.24555681915280383</v>
      </c>
      <c r="Q536" s="11">
        <f t="shared" ca="1" si="88"/>
        <v>116580.64335284753</v>
      </c>
      <c r="R536" s="10">
        <f t="shared" ca="1" si="97"/>
        <v>0.99204322890264607</v>
      </c>
      <c r="U536" s="9">
        <f t="shared" ca="1" si="89"/>
        <v>110177.47956299897</v>
      </c>
    </row>
    <row r="537" spans="2:21" ht="27.6" x14ac:dyDescent="0.3">
      <c r="B537" s="104">
        <v>531</v>
      </c>
      <c r="C537" s="104" t="str">
        <f>'14.1.ТС УЧ'!C536</f>
        <v xml:space="preserve">Блочно-модульная котельная EMS-5600M (п. Сатис) </v>
      </c>
      <c r="D537" s="104" t="str">
        <f>'14.1.ТС УЧ'!D536</f>
        <v>ГрОт-Советская, 3</v>
      </c>
      <c r="E537" s="104" t="str">
        <f>'14.1.ТС УЧ'!E536</f>
        <v xml:space="preserve">ул. Советская, 3А </v>
      </c>
      <c r="F537" s="104">
        <f>IF('14.1.ТС УЧ'!G536="Подземная канальная или подвальная",2,IF('14.1.ТС УЧ'!G536="Подземная бесканальная",2,IF('14.1.ТС УЧ'!G536="Надземная",1,0)))</f>
        <v>2</v>
      </c>
      <c r="G537" s="104">
        <f t="shared" si="90"/>
        <v>0.05</v>
      </c>
      <c r="H537" s="14">
        <f ca="1">IF(C537=0,0,YEAR(TODAY())-'14.1.ТС УЧ'!F536)</f>
        <v>44</v>
      </c>
      <c r="I537" s="104">
        <f>IF(C537=0,0,'14.1.ТС УЧ'!I536/1000)</f>
        <v>2.3E-2</v>
      </c>
      <c r="J537" s="104">
        <f t="shared" si="91"/>
        <v>1</v>
      </c>
      <c r="K537" s="14">
        <f>IF(C537=0,0,'14.1.ТС УЧ'!H536/1000)</f>
        <v>0.04</v>
      </c>
      <c r="L537" s="14">
        <f t="shared" ca="1" si="92"/>
        <v>4.512506749717061</v>
      </c>
      <c r="M537" s="13">
        <f t="shared" ca="1" si="93"/>
        <v>9.1012673845597813</v>
      </c>
      <c r="N537" s="13">
        <f t="shared" ca="1" si="94"/>
        <v>0.20932914984487497</v>
      </c>
      <c r="O537" s="12">
        <f t="shared" si="95"/>
        <v>4.0723772341167406</v>
      </c>
      <c r="P537" s="12">
        <f t="shared" si="96"/>
        <v>0.24555681915280383</v>
      </c>
      <c r="Q537" s="11">
        <f t="shared" ca="1" si="88"/>
        <v>116580.64335284753</v>
      </c>
      <c r="R537" s="10">
        <f t="shared" ca="1" si="97"/>
        <v>0.81112820897577098</v>
      </c>
      <c r="U537" s="9">
        <f t="shared" ca="1" si="89"/>
        <v>110178.33203026323</v>
      </c>
    </row>
    <row r="538" spans="2:21" ht="27.6" x14ac:dyDescent="0.3">
      <c r="B538" s="104">
        <v>532</v>
      </c>
      <c r="C538" s="104" t="str">
        <f>'14.1.ТС УЧ'!C537</f>
        <v xml:space="preserve">Блочно-модульная котельная EMS-5600M (п. Сатис) </v>
      </c>
      <c r="D538" s="104" t="str">
        <f>'14.1.ТС УЧ'!D537</f>
        <v>ТК33</v>
      </c>
      <c r="E538" s="104" t="str">
        <f>'14.1.ТС УЧ'!E537</f>
        <v xml:space="preserve">ул. Гаражная, 1 </v>
      </c>
      <c r="F538" s="104">
        <f>IF('14.1.ТС УЧ'!G537="Подземная канальная или подвальная",2,IF('14.1.ТС УЧ'!G537="Подземная бесканальная",2,IF('14.1.ТС УЧ'!G537="Надземная",1,0)))</f>
        <v>2</v>
      </c>
      <c r="G538" s="104">
        <f t="shared" si="90"/>
        <v>0.05</v>
      </c>
      <c r="H538" s="14">
        <f ca="1">IF(C538=0,0,YEAR(TODAY())-'14.1.ТС УЧ'!F537)</f>
        <v>34</v>
      </c>
      <c r="I538" s="104">
        <f>IF(C538=0,0,'14.1.ТС УЧ'!I537/1000)</f>
        <v>1.2E-2</v>
      </c>
      <c r="J538" s="104">
        <f t="shared" si="91"/>
        <v>1</v>
      </c>
      <c r="K538" s="14">
        <f>IF(C538=0,0,'14.1.ТС УЧ'!H537/1000)</f>
        <v>0.04</v>
      </c>
      <c r="L538" s="14">
        <f t="shared" ca="1" si="92"/>
        <v>2.7369736958636</v>
      </c>
      <c r="M538" s="13">
        <f t="shared" ca="1" si="93"/>
        <v>0.41892367348157439</v>
      </c>
      <c r="N538" s="13">
        <f t="shared" ca="1" si="94"/>
        <v>5.0270840817788929E-3</v>
      </c>
      <c r="O538" s="12">
        <f t="shared" si="95"/>
        <v>4.0723772341167406</v>
      </c>
      <c r="P538" s="12">
        <f t="shared" si="96"/>
        <v>0.24555681915280383</v>
      </c>
      <c r="Q538" s="11">
        <f t="shared" ca="1" si="88"/>
        <v>116580.64335284753</v>
      </c>
      <c r="R538" s="10">
        <f t="shared" ca="1" si="97"/>
        <v>0.994985530558266</v>
      </c>
      <c r="U538" s="9">
        <f t="shared" ca="1" si="89"/>
        <v>110178.35250244601</v>
      </c>
    </row>
    <row r="539" spans="2:21" ht="27.6" x14ac:dyDescent="0.3">
      <c r="B539" s="104">
        <v>533</v>
      </c>
      <c r="C539" s="104" t="str">
        <f>'14.1.ТС УЧ'!C538</f>
        <v xml:space="preserve">Блочно-модульная котельная EMS-5600M (п. Сатис) </v>
      </c>
      <c r="D539" s="104" t="str">
        <f>'14.1.ТС УЧ'!D538</f>
        <v>ТК40</v>
      </c>
      <c r="E539" s="104" t="str">
        <f>'14.1.ТС УЧ'!E538</f>
        <v xml:space="preserve">ул. Первомайская, 37 </v>
      </c>
      <c r="F539" s="104">
        <f>IF('14.1.ТС УЧ'!G538="Подземная канальная или подвальная",2,IF('14.1.ТС УЧ'!G538="Подземная бесканальная",2,IF('14.1.ТС УЧ'!G538="Надземная",1,0)))</f>
        <v>2</v>
      </c>
      <c r="G539" s="104">
        <f t="shared" si="90"/>
        <v>0.05</v>
      </c>
      <c r="H539" s="14">
        <f ca="1">IF(C539=0,0,YEAR(TODAY())-'14.1.ТС УЧ'!F538)</f>
        <v>42</v>
      </c>
      <c r="I539" s="104">
        <f>IF(C539=0,0,'14.1.ТС УЧ'!I538/1000)</f>
        <v>0.03</v>
      </c>
      <c r="J539" s="104">
        <f t="shared" si="91"/>
        <v>1</v>
      </c>
      <c r="K539" s="14">
        <f>IF(C539=0,0,'14.1.ТС УЧ'!H538/1000)</f>
        <v>0.04</v>
      </c>
      <c r="L539" s="14">
        <f t="shared" ca="1" si="92"/>
        <v>4.0830849562838258</v>
      </c>
      <c r="M539" s="13">
        <f t="shared" ca="1" si="93"/>
        <v>4.1735009392570541</v>
      </c>
      <c r="N539" s="13">
        <f t="shared" ca="1" si="94"/>
        <v>0.12520502817771162</v>
      </c>
      <c r="O539" s="12">
        <f t="shared" si="95"/>
        <v>4.0723772341167406</v>
      </c>
      <c r="P539" s="12">
        <f t="shared" si="96"/>
        <v>0.24555681915280383</v>
      </c>
      <c r="Q539" s="11">
        <f t="shared" ca="1" si="88"/>
        <v>116580.64335284753</v>
      </c>
      <c r="R539" s="10">
        <f t="shared" ca="1" si="97"/>
        <v>0.88231598440011894</v>
      </c>
      <c r="U539" s="9">
        <f t="shared" ca="1" si="89"/>
        <v>110178.86238455235</v>
      </c>
    </row>
    <row r="540" spans="2:21" ht="27.6" x14ac:dyDescent="0.3">
      <c r="B540" s="104">
        <v>534</v>
      </c>
      <c r="C540" s="104" t="str">
        <f>'14.1.ТС УЧ'!C539</f>
        <v xml:space="preserve">Блочно-модульная котельная EMS-5600M (п. Сатис) </v>
      </c>
      <c r="D540" s="104" t="str">
        <f>'14.1.ТС УЧ'!D539</f>
        <v>ТК40.1</v>
      </c>
      <c r="E540" s="104" t="str">
        <f>'14.1.ТС УЧ'!E539</f>
        <v xml:space="preserve">ул. Первомайская, 35 </v>
      </c>
      <c r="F540" s="104">
        <f>IF('14.1.ТС УЧ'!G539="Подземная канальная или подвальная",2,IF('14.1.ТС УЧ'!G539="Подземная бесканальная",2,IF('14.1.ТС УЧ'!G539="Надземная",1,0)))</f>
        <v>2</v>
      </c>
      <c r="G540" s="104">
        <f t="shared" si="90"/>
        <v>0.05</v>
      </c>
      <c r="H540" s="14">
        <f ca="1">IF(C540=0,0,YEAR(TODAY())-'14.1.ТС УЧ'!F539)</f>
        <v>45</v>
      </c>
      <c r="I540" s="104">
        <f>IF(C540=0,0,'14.1.ТС УЧ'!I539/1000)</f>
        <v>1.4E-2</v>
      </c>
      <c r="J540" s="104">
        <f t="shared" si="91"/>
        <v>1</v>
      </c>
      <c r="K540" s="14">
        <f>IF(C540=0,0,'14.1.ТС УЧ'!H539/1000)</f>
        <v>0.04</v>
      </c>
      <c r="L540" s="14">
        <f t="shared" ca="1" si="92"/>
        <v>4.7438679181792631</v>
      </c>
      <c r="M540" s="13">
        <f t="shared" ca="1" si="93"/>
        <v>13.947982005444068</v>
      </c>
      <c r="N540" s="13">
        <f t="shared" ca="1" si="94"/>
        <v>0.19527174807621694</v>
      </c>
      <c r="O540" s="12">
        <f t="shared" si="95"/>
        <v>4.0723772341167406</v>
      </c>
      <c r="P540" s="12">
        <f t="shared" si="96"/>
        <v>0.24555681915280383</v>
      </c>
      <c r="Q540" s="11">
        <f t="shared" ca="1" si="88"/>
        <v>116580.64335284753</v>
      </c>
      <c r="R540" s="10">
        <f t="shared" ca="1" si="97"/>
        <v>0.82261108469983757</v>
      </c>
      <c r="U540" s="9">
        <f t="shared" ca="1" si="89"/>
        <v>110179.65760477369</v>
      </c>
    </row>
    <row r="541" spans="2:21" ht="27.6" x14ac:dyDescent="0.3">
      <c r="B541" s="104">
        <v>535</v>
      </c>
      <c r="C541" s="104" t="str">
        <f>'14.1.ТС УЧ'!C540</f>
        <v xml:space="preserve">Блочно-модульная котельная EMS-5600M (п. Сатис) </v>
      </c>
      <c r="D541" s="104" t="str">
        <f>'14.1.ТС УЧ'!D540</f>
        <v>ТК40.1</v>
      </c>
      <c r="E541" s="104" t="str">
        <f>'14.1.ТС УЧ'!E540</f>
        <v xml:space="preserve">ТК40.2 </v>
      </c>
      <c r="F541" s="104">
        <f>IF('14.1.ТС УЧ'!G540="Подземная канальная или подвальная",2,IF('14.1.ТС УЧ'!G540="Подземная бесканальная",2,IF('14.1.ТС УЧ'!G540="Надземная",1,0)))</f>
        <v>2</v>
      </c>
      <c r="G541" s="104">
        <f t="shared" si="90"/>
        <v>0.05</v>
      </c>
      <c r="H541" s="14">
        <f ca="1">IF(C541=0,0,YEAR(TODAY())-'14.1.ТС УЧ'!F540)</f>
        <v>28</v>
      </c>
      <c r="I541" s="104">
        <f>IF(C541=0,0,'14.1.ТС УЧ'!I540/1000)</f>
        <v>0.02</v>
      </c>
      <c r="J541" s="104">
        <f t="shared" si="91"/>
        <v>1</v>
      </c>
      <c r="K541" s="14">
        <f>IF(C541=0,0,'14.1.ТС УЧ'!H540/1000)</f>
        <v>0.04</v>
      </c>
      <c r="L541" s="14">
        <f t="shared" ca="1" si="92"/>
        <v>2.0275999834223373</v>
      </c>
      <c r="M541" s="13">
        <f t="shared" ca="1" si="93"/>
        <v>0.14403551504940912</v>
      </c>
      <c r="N541" s="13">
        <f t="shared" ca="1" si="94"/>
        <v>2.8807103009881826E-3</v>
      </c>
      <c r="O541" s="12">
        <f t="shared" si="95"/>
        <v>4.0723772341167406</v>
      </c>
      <c r="P541" s="12">
        <f t="shared" si="96"/>
        <v>0.24555681915280383</v>
      </c>
      <c r="Q541" s="11">
        <f t="shared" ca="1" si="88"/>
        <v>116580.64335284753</v>
      </c>
      <c r="R541" s="10">
        <f t="shared" ca="1" si="97"/>
        <v>0.99712343496354017</v>
      </c>
      <c r="U541" s="9">
        <f t="shared" ca="1" si="89"/>
        <v>110179.66933611274</v>
      </c>
    </row>
    <row r="542" spans="2:21" ht="27.6" x14ac:dyDescent="0.3">
      <c r="B542" s="104">
        <v>536</v>
      </c>
      <c r="C542" s="104" t="str">
        <f>'14.1.ТС УЧ'!C541</f>
        <v xml:space="preserve">Блочно-модульная котельная EMS-5600M (п. Сатис) </v>
      </c>
      <c r="D542" s="104" t="str">
        <f>'14.1.ТС УЧ'!D541</f>
        <v>ТК42</v>
      </c>
      <c r="E542" s="104" t="str">
        <f>'14.1.ТС УЧ'!E541</f>
        <v xml:space="preserve">ул. Первомайская, 35Б </v>
      </c>
      <c r="F542" s="104">
        <f>IF('14.1.ТС УЧ'!G541="Подземная канальная или подвальная",2,IF('14.1.ТС УЧ'!G541="Подземная бесканальная",2,IF('14.1.ТС УЧ'!G541="Надземная",1,0)))</f>
        <v>2</v>
      </c>
      <c r="G542" s="104">
        <f t="shared" si="90"/>
        <v>0.05</v>
      </c>
      <c r="H542" s="14">
        <f ca="1">IF(C542=0,0,YEAR(TODAY())-'14.1.ТС УЧ'!F541)</f>
        <v>28</v>
      </c>
      <c r="I542" s="104">
        <f>IF(C542=0,0,'14.1.ТС УЧ'!I541/1000)</f>
        <v>1.2E-2</v>
      </c>
      <c r="J542" s="104">
        <f t="shared" si="91"/>
        <v>1</v>
      </c>
      <c r="K542" s="14">
        <f>IF(C542=0,0,'14.1.ТС УЧ'!H541/1000)</f>
        <v>0.04</v>
      </c>
      <c r="L542" s="14">
        <f t="shared" ca="1" si="92"/>
        <v>2.0275999834223373</v>
      </c>
      <c r="M542" s="13">
        <f t="shared" ca="1" si="93"/>
        <v>0.14403551504940912</v>
      </c>
      <c r="N542" s="13">
        <f t="shared" ca="1" si="94"/>
        <v>1.7284261805929095E-3</v>
      </c>
      <c r="O542" s="12">
        <f t="shared" si="95"/>
        <v>4.0723772341167406</v>
      </c>
      <c r="P542" s="12">
        <f t="shared" si="96"/>
        <v>0.24555681915280383</v>
      </c>
      <c r="Q542" s="11">
        <f t="shared" ca="1" si="88"/>
        <v>116580.64335284753</v>
      </c>
      <c r="R542" s="10">
        <f t="shared" ca="1" si="97"/>
        <v>0.99827306668770988</v>
      </c>
      <c r="U542" s="9">
        <f t="shared" ca="1" si="89"/>
        <v>110179.67637491616</v>
      </c>
    </row>
    <row r="543" spans="2:21" ht="27.6" x14ac:dyDescent="0.3">
      <c r="B543" s="104">
        <v>537</v>
      </c>
      <c r="C543" s="104" t="str">
        <f>'14.1.ТС УЧ'!C542</f>
        <v xml:space="preserve">Блочно-модульная котельная EMS-5600M (п. Сатис) </v>
      </c>
      <c r="D543" s="104" t="str">
        <f>'14.1.ТС УЧ'!D542</f>
        <v>ТК24</v>
      </c>
      <c r="E543" s="104" t="str">
        <f>'14.1.ТС УЧ'!E542</f>
        <v xml:space="preserve">ул. Первомайская, 41 </v>
      </c>
      <c r="F543" s="104">
        <f>IF('14.1.ТС УЧ'!G542="Подземная канальная или подвальная",2,IF('14.1.ТС УЧ'!G542="Подземная бесканальная",2,IF('14.1.ТС УЧ'!G542="Надземная",1,0)))</f>
        <v>2</v>
      </c>
      <c r="G543" s="104">
        <f t="shared" si="90"/>
        <v>0.05</v>
      </c>
      <c r="H543" s="14">
        <f ca="1">IF(C543=0,0,YEAR(TODAY())-'14.1.ТС УЧ'!F542)</f>
        <v>41</v>
      </c>
      <c r="I543" s="104">
        <f>IF(C543=0,0,'14.1.ТС УЧ'!I542/1000)</f>
        <v>2.8000000000000001E-2</v>
      </c>
      <c r="J543" s="104">
        <f t="shared" si="91"/>
        <v>1</v>
      </c>
      <c r="K543" s="14">
        <f>IF(C543=0,0,'14.1.ТС УЧ'!H542/1000)</f>
        <v>0.04</v>
      </c>
      <c r="L543" s="14">
        <f t="shared" ca="1" si="92"/>
        <v>3.8839505531533853</v>
      </c>
      <c r="M543" s="13">
        <f t="shared" ca="1" si="93"/>
        <v>2.9255555368259798</v>
      </c>
      <c r="N543" s="13">
        <f t="shared" ca="1" si="94"/>
        <v>8.1915555031127435E-2</v>
      </c>
      <c r="O543" s="12">
        <f t="shared" si="95"/>
        <v>4.0723772341167406</v>
      </c>
      <c r="P543" s="12">
        <f t="shared" si="96"/>
        <v>0.24555681915280383</v>
      </c>
      <c r="Q543" s="11">
        <f t="shared" ca="1" si="88"/>
        <v>116580.64335284753</v>
      </c>
      <c r="R543" s="10">
        <f t="shared" ca="1" si="97"/>
        <v>0.92134975876308978</v>
      </c>
      <c r="U543" s="9">
        <f t="shared" ca="1" si="89"/>
        <v>110180.00996595759</v>
      </c>
    </row>
    <row r="544" spans="2:21" ht="27.6" x14ac:dyDescent="0.3">
      <c r="B544" s="104">
        <v>538</v>
      </c>
      <c r="C544" s="104" t="str">
        <f>'14.1.ТС УЧ'!C543</f>
        <v xml:space="preserve">Блочно-модульная котельная EMS-5600M (п. Сатис) </v>
      </c>
      <c r="D544" s="104" t="str">
        <f>'14.1.ТС УЧ'!D543</f>
        <v>ТК23</v>
      </c>
      <c r="E544" s="104" t="str">
        <f>'14.1.ТС УЧ'!E543</f>
        <v xml:space="preserve">ул. Первомайская, 41В </v>
      </c>
      <c r="F544" s="104">
        <f>IF('14.1.ТС УЧ'!G543="Подземная канальная или подвальная",2,IF('14.1.ТС УЧ'!G543="Подземная бесканальная",2,IF('14.1.ТС УЧ'!G543="Надземная",1,0)))</f>
        <v>2</v>
      </c>
      <c r="G544" s="104">
        <f t="shared" si="90"/>
        <v>0.05</v>
      </c>
      <c r="H544" s="14">
        <f ca="1">IF(C544=0,0,YEAR(TODAY())-'14.1.ТС УЧ'!F543)</f>
        <v>41</v>
      </c>
      <c r="I544" s="104">
        <f>IF(C544=0,0,'14.1.ТС УЧ'!I543/1000)</f>
        <v>0.06</v>
      </c>
      <c r="J544" s="104">
        <f t="shared" si="91"/>
        <v>1</v>
      </c>
      <c r="K544" s="14">
        <f>IF(C544=0,0,'14.1.ТС УЧ'!H543/1000)</f>
        <v>0.04</v>
      </c>
      <c r="L544" s="14">
        <f t="shared" ca="1" si="92"/>
        <v>3.8839505531533853</v>
      </c>
      <c r="M544" s="13">
        <f t="shared" ca="1" si="93"/>
        <v>2.9255555368259798</v>
      </c>
      <c r="N544" s="13">
        <f t="shared" ca="1" si="94"/>
        <v>0.17553333220955877</v>
      </c>
      <c r="O544" s="12">
        <f t="shared" si="95"/>
        <v>4.0723772341167406</v>
      </c>
      <c r="P544" s="12">
        <f t="shared" si="96"/>
        <v>0.24555681915280383</v>
      </c>
      <c r="Q544" s="11">
        <f t="shared" ca="1" si="88"/>
        <v>116580.64335284753</v>
      </c>
      <c r="R544" s="10">
        <f t="shared" ca="1" si="97"/>
        <v>0.83900943066920886</v>
      </c>
      <c r="U544" s="9">
        <f t="shared" ca="1" si="89"/>
        <v>110180.72480390352</v>
      </c>
    </row>
    <row r="545" spans="2:21" ht="27.6" x14ac:dyDescent="0.3">
      <c r="B545" s="104">
        <v>539</v>
      </c>
      <c r="C545" s="104" t="str">
        <f>'14.1.ТС УЧ'!C544</f>
        <v xml:space="preserve">Блочно-модульная котельная EMS-5600M (п. Сатис) </v>
      </c>
      <c r="D545" s="104" t="str">
        <f>'14.1.ТС УЧ'!D544</f>
        <v>ТК27</v>
      </c>
      <c r="E545" s="104" t="str">
        <f>'14.1.ТС УЧ'!E544</f>
        <v xml:space="preserve">ул. Первомайская, 20 </v>
      </c>
      <c r="F545" s="104">
        <f>IF('14.1.ТС УЧ'!G544="Подземная канальная или подвальная",2,IF('14.1.ТС УЧ'!G544="Подземная бесканальная",2,IF('14.1.ТС УЧ'!G544="Надземная",1,0)))</f>
        <v>2</v>
      </c>
      <c r="G545" s="104">
        <f t="shared" si="90"/>
        <v>0.05</v>
      </c>
      <c r="H545" s="14">
        <f ca="1">IF(C545=0,0,YEAR(TODAY())-'14.1.ТС УЧ'!F544)</f>
        <v>58</v>
      </c>
      <c r="I545" s="104">
        <f>IF(C545=0,0,'14.1.ТС УЧ'!I544/1000)</f>
        <v>2.1000000000000001E-2</v>
      </c>
      <c r="J545" s="104">
        <f t="shared" si="91"/>
        <v>1</v>
      </c>
      <c r="K545" s="14">
        <f>IF(C545=0,0,'14.1.ТС УЧ'!H544/1000)</f>
        <v>0.04</v>
      </c>
      <c r="L545" s="14">
        <f t="shared" ca="1" si="92"/>
        <v>9.0870726847215302</v>
      </c>
      <c r="M545" s="13">
        <f t="shared" ca="1" si="93"/>
        <v>74622.13627657351</v>
      </c>
      <c r="N545" s="13">
        <f t="shared" ca="1" si="94"/>
        <v>1567.0648618080438</v>
      </c>
      <c r="O545" s="12">
        <f t="shared" si="95"/>
        <v>4.0723772341167406</v>
      </c>
      <c r="P545" s="12">
        <f t="shared" si="96"/>
        <v>0.24555681915280383</v>
      </c>
      <c r="Q545" s="11">
        <f t="shared" ca="1" si="88"/>
        <v>116580.64335284753</v>
      </c>
      <c r="R545" s="10">
        <f t="shared" ca="1" si="97"/>
        <v>0</v>
      </c>
      <c r="U545" s="9">
        <f t="shared" ca="1" si="89"/>
        <v>116562.40407151489</v>
      </c>
    </row>
    <row r="546" spans="2:21" ht="27.6" x14ac:dyDescent="0.3">
      <c r="B546" s="104">
        <v>540</v>
      </c>
      <c r="C546" s="104" t="str">
        <f>'14.1.ТС УЧ'!C545</f>
        <v xml:space="preserve">Блочно-модульная котельная EMS-5600M (п. Сатис) </v>
      </c>
      <c r="D546" s="104" t="str">
        <f>'14.1.ТС УЧ'!D545</f>
        <v>ГрОт-Октябрьская, 4</v>
      </c>
      <c r="E546" s="104" t="str">
        <f>'14.1.ТС УЧ'!E545</f>
        <v xml:space="preserve">ГрОт-Октябрьская, 4 </v>
      </c>
      <c r="F546" s="104">
        <f>IF('14.1.ТС УЧ'!G545="Подземная канальная или подвальная",2,IF('14.1.ТС УЧ'!G545="Подземная бесканальная",2,IF('14.1.ТС УЧ'!G545="Надземная",1,0)))</f>
        <v>2</v>
      </c>
      <c r="G546" s="104">
        <f t="shared" si="90"/>
        <v>0.05</v>
      </c>
      <c r="H546" s="14">
        <f ca="1">IF(C546=0,0,YEAR(TODAY())-'14.1.ТС УЧ'!F545)</f>
        <v>39</v>
      </c>
      <c r="I546" s="104">
        <f>IF(C546=0,0,'14.1.ТС УЧ'!I545/1000)</f>
        <v>5.0999999999999997E-2</v>
      </c>
      <c r="J546" s="104">
        <f t="shared" si="91"/>
        <v>1</v>
      </c>
      <c r="K546" s="14">
        <f>IF(C546=0,0,'14.1.ТС УЧ'!H545/1000)</f>
        <v>0.04</v>
      </c>
      <c r="L546" s="14">
        <f t="shared" ca="1" si="92"/>
        <v>3.5143437902946464</v>
      </c>
      <c r="M546" s="13">
        <f t="shared" ca="1" si="93"/>
        <v>1.5314740018877633</v>
      </c>
      <c r="N546" s="13">
        <f t="shared" ca="1" si="94"/>
        <v>7.8105174096275917E-2</v>
      </c>
      <c r="O546" s="12">
        <f t="shared" si="95"/>
        <v>4.0723772341167406</v>
      </c>
      <c r="P546" s="12">
        <f t="shared" si="96"/>
        <v>0.24555681915280383</v>
      </c>
      <c r="Q546" s="11">
        <f t="shared" ca="1" si="88"/>
        <v>116580.64335284753</v>
      </c>
      <c r="R546" s="10">
        <f t="shared" ca="1" si="97"/>
        <v>0.92486714936149972</v>
      </c>
      <c r="U546" s="9">
        <f t="shared" ca="1" si="89"/>
        <v>116562.72214524774</v>
      </c>
    </row>
    <row r="547" spans="2:21" ht="27.6" x14ac:dyDescent="0.3">
      <c r="B547" s="104">
        <v>541</v>
      </c>
      <c r="C547" s="104" t="str">
        <f>'14.1.ТС УЧ'!C546</f>
        <v xml:space="preserve">Блочно-модульная котельная EMS-5600M (п. Сатис) </v>
      </c>
      <c r="D547" s="104" t="str">
        <f>'14.1.ТС УЧ'!D546</f>
        <v>ГрОт-Октябрьская, 6</v>
      </c>
      <c r="E547" s="104" t="str">
        <f>'14.1.ТС УЧ'!E546</f>
        <v xml:space="preserve">ГрОт-Октябрьская, 6 </v>
      </c>
      <c r="F547" s="104">
        <f>IF('14.1.ТС УЧ'!G546="Подземная канальная или подвальная",2,IF('14.1.ТС УЧ'!G546="Подземная бесканальная",2,IF('14.1.ТС УЧ'!G546="Надземная",1,0)))</f>
        <v>2</v>
      </c>
      <c r="G547" s="104">
        <f t="shared" si="90"/>
        <v>0.05</v>
      </c>
      <c r="H547" s="14">
        <f ca="1">IF(C547=0,0,YEAR(TODAY())-'14.1.ТС УЧ'!F546)</f>
        <v>38</v>
      </c>
      <c r="I547" s="104">
        <f>IF(C547=0,0,'14.1.ТС УЧ'!I546/1000)</f>
        <v>1.35E-2</v>
      </c>
      <c r="J547" s="104">
        <f t="shared" si="91"/>
        <v>1</v>
      </c>
      <c r="K547" s="14">
        <f>IF(C547=0,0,'14.1.ТС УЧ'!H546/1000)</f>
        <v>0.04</v>
      </c>
      <c r="L547" s="14">
        <f t="shared" ca="1" si="92"/>
        <v>3.3429472211396343</v>
      </c>
      <c r="M547" s="13">
        <f t="shared" ca="1" si="93"/>
        <v>1.1412278748440332</v>
      </c>
      <c r="N547" s="13">
        <f t="shared" ca="1" si="94"/>
        <v>1.5406576310394448E-2</v>
      </c>
      <c r="O547" s="12">
        <f t="shared" si="95"/>
        <v>4.0723772341167406</v>
      </c>
      <c r="P547" s="12">
        <f t="shared" si="96"/>
        <v>0.24555681915280383</v>
      </c>
      <c r="Q547" s="11">
        <f t="shared" ca="1" si="88"/>
        <v>116580.64335284753</v>
      </c>
      <c r="R547" s="10">
        <f t="shared" ca="1" si="97"/>
        <v>0.98471149783591772</v>
      </c>
      <c r="U547" s="9">
        <f t="shared" ca="1" si="89"/>
        <v>116562.78488663836</v>
      </c>
    </row>
    <row r="548" spans="2:21" ht="27.6" x14ac:dyDescent="0.3">
      <c r="B548" s="104">
        <v>542</v>
      </c>
      <c r="C548" s="104" t="str">
        <f>'14.1.ТС УЧ'!C547</f>
        <v xml:space="preserve">Блочно-модульная котельная EMS-5600M (п. Сатис) </v>
      </c>
      <c r="D548" s="104" t="str">
        <f>'14.1.ТС УЧ'!D547</f>
        <v>ТК46</v>
      </c>
      <c r="E548" s="104" t="str">
        <f>'14.1.ТС УЧ'!E547</f>
        <v xml:space="preserve">ул. Ленина, 6 </v>
      </c>
      <c r="F548" s="104">
        <f>IF('14.1.ТС УЧ'!G547="Подземная канальная или подвальная",2,IF('14.1.ТС УЧ'!G547="Подземная бесканальная",2,IF('14.1.ТС УЧ'!G547="Надземная",1,0)))</f>
        <v>2</v>
      </c>
      <c r="G548" s="104">
        <f t="shared" si="90"/>
        <v>0.05</v>
      </c>
      <c r="H548" s="14">
        <f ca="1">IF(C548=0,0,YEAR(TODAY())-'14.1.ТС УЧ'!F547)</f>
        <v>35</v>
      </c>
      <c r="I548" s="104">
        <f>IF(C548=0,0,'14.1.ТС УЧ'!I547/1000)</f>
        <v>0.01</v>
      </c>
      <c r="J548" s="104">
        <f t="shared" si="91"/>
        <v>1</v>
      </c>
      <c r="K548" s="14">
        <f>IF(C548=0,0,'14.1.ТС УЧ'!H547/1000)</f>
        <v>3.2000000000000001E-2</v>
      </c>
      <c r="L548" s="14">
        <f t="shared" ca="1" si="92"/>
        <v>2.8773013380028654</v>
      </c>
      <c r="M548" s="13">
        <f t="shared" ca="1" si="93"/>
        <v>0.52523017883607825</v>
      </c>
      <c r="N548" s="13">
        <f t="shared" ca="1" si="94"/>
        <v>5.2523017883607829E-3</v>
      </c>
      <c r="O548" s="12">
        <f t="shared" si="95"/>
        <v>3.7993138988372586</v>
      </c>
      <c r="P548" s="12">
        <f t="shared" si="96"/>
        <v>0.26320541724810886</v>
      </c>
      <c r="Q548" s="11">
        <f t="shared" ca="1" si="88"/>
        <v>116580.64335284753</v>
      </c>
      <c r="R548" s="10">
        <f t="shared" ca="1" si="97"/>
        <v>0.99476146743143035</v>
      </c>
      <c r="U548" s="9">
        <f t="shared" ca="1" si="89"/>
        <v>116562.80484178154</v>
      </c>
    </row>
    <row r="549" spans="2:21" ht="27.6" x14ac:dyDescent="0.3">
      <c r="B549" s="104">
        <v>543</v>
      </c>
      <c r="C549" s="104" t="str">
        <f>'14.1.ТС УЧ'!C548</f>
        <v xml:space="preserve">Блочно-модульная котельная EMS-5600M (п. Сатис) </v>
      </c>
      <c r="D549" s="104" t="str">
        <f>'14.1.ТС УЧ'!D548</f>
        <v>ТК47</v>
      </c>
      <c r="E549" s="104" t="str">
        <f>'14.1.ТС УЧ'!E548</f>
        <v xml:space="preserve">ул. Ленина, 8 </v>
      </c>
      <c r="F549" s="104">
        <f>IF('14.1.ТС УЧ'!G548="Подземная канальная или подвальная",2,IF('14.1.ТС УЧ'!G548="Подземная бесканальная",2,IF('14.1.ТС УЧ'!G548="Надземная",1,0)))</f>
        <v>2</v>
      </c>
      <c r="G549" s="104">
        <f t="shared" si="90"/>
        <v>0.05</v>
      </c>
      <c r="H549" s="14">
        <f ca="1">IF(C549=0,0,YEAR(TODAY())-'14.1.ТС УЧ'!F548)</f>
        <v>34</v>
      </c>
      <c r="I549" s="104">
        <f>IF(C549=0,0,'14.1.ТС УЧ'!I548/1000)</f>
        <v>0.01</v>
      </c>
      <c r="J549" s="104">
        <f t="shared" si="91"/>
        <v>1</v>
      </c>
      <c r="K549" s="14">
        <f>IF(C549=0,0,'14.1.ТС УЧ'!H548/1000)</f>
        <v>3.2000000000000001E-2</v>
      </c>
      <c r="L549" s="14">
        <f t="shared" ca="1" si="92"/>
        <v>2.7369736958636</v>
      </c>
      <c r="M549" s="13">
        <f t="shared" ca="1" si="93"/>
        <v>0.41892367348157439</v>
      </c>
      <c r="N549" s="13">
        <f t="shared" ca="1" si="94"/>
        <v>4.1892367348157437E-3</v>
      </c>
      <c r="O549" s="12">
        <f t="shared" si="95"/>
        <v>3.7993138988372586</v>
      </c>
      <c r="P549" s="12">
        <f t="shared" si="96"/>
        <v>0.26320541724810886</v>
      </c>
      <c r="Q549" s="11">
        <f t="shared" ca="1" si="88"/>
        <v>116580.64335284753</v>
      </c>
      <c r="R549" s="10">
        <f t="shared" ca="1" si="97"/>
        <v>0.99581952587690559</v>
      </c>
      <c r="U549" s="9">
        <f t="shared" ca="1" si="89"/>
        <v>116562.8207580069</v>
      </c>
    </row>
    <row r="550" spans="2:21" ht="27.6" x14ac:dyDescent="0.3">
      <c r="B550" s="104">
        <v>544</v>
      </c>
      <c r="C550" s="104" t="str">
        <f>'14.1.ТС УЧ'!C549</f>
        <v xml:space="preserve">Блочно-модульная котельная EMS-5600M (п. Сатис) </v>
      </c>
      <c r="D550" s="104" t="str">
        <f>'14.1.ТС УЧ'!D549</f>
        <v>ТК43</v>
      </c>
      <c r="E550" s="104" t="str">
        <f>'14.1.ТС УЧ'!E549</f>
        <v xml:space="preserve">ГрОт-Ленина, 1 </v>
      </c>
      <c r="F550" s="104">
        <f>IF('14.1.ТС УЧ'!G549="Подземная канальная или подвальная",2,IF('14.1.ТС УЧ'!G549="Подземная бесканальная",2,IF('14.1.ТС УЧ'!G549="Надземная",1,0)))</f>
        <v>2</v>
      </c>
      <c r="G550" s="104">
        <f t="shared" si="90"/>
        <v>0.05</v>
      </c>
      <c r="H550" s="14">
        <f ca="1">IF(C550=0,0,YEAR(TODAY())-'14.1.ТС УЧ'!F549)</f>
        <v>34</v>
      </c>
      <c r="I550" s="104">
        <f>IF(C550=0,0,'14.1.ТС УЧ'!I549/1000)</f>
        <v>2.9499999999999998E-2</v>
      </c>
      <c r="J550" s="104">
        <f t="shared" si="91"/>
        <v>1</v>
      </c>
      <c r="K550" s="14">
        <f>IF(C550=0,0,'14.1.ТС УЧ'!H549/1000)</f>
        <v>3.2000000000000001E-2</v>
      </c>
      <c r="L550" s="14">
        <f t="shared" ca="1" si="92"/>
        <v>2.7369736958636</v>
      </c>
      <c r="M550" s="13">
        <f t="shared" ca="1" si="93"/>
        <v>0.41892367348157439</v>
      </c>
      <c r="N550" s="13">
        <f t="shared" ca="1" si="94"/>
        <v>1.2358248367706444E-2</v>
      </c>
      <c r="O550" s="12">
        <f t="shared" si="95"/>
        <v>3.7993138988372586</v>
      </c>
      <c r="P550" s="12">
        <f t="shared" si="96"/>
        <v>0.26320541724810886</v>
      </c>
      <c r="Q550" s="11">
        <f t="shared" ca="1" si="88"/>
        <v>116580.64335284753</v>
      </c>
      <c r="R550" s="10">
        <f t="shared" ca="1" si="97"/>
        <v>0.98771780118154684</v>
      </c>
      <c r="U550" s="9">
        <f t="shared" ca="1" si="89"/>
        <v>116562.86771087169</v>
      </c>
    </row>
    <row r="551" spans="2:21" ht="27.6" x14ac:dyDescent="0.3">
      <c r="B551" s="104">
        <v>545</v>
      </c>
      <c r="C551" s="104" t="str">
        <f>'14.1.ТС УЧ'!C550</f>
        <v xml:space="preserve">Блочно-модульная котельная EMS-5600M (п. Сатис) </v>
      </c>
      <c r="D551" s="104" t="str">
        <f>'14.1.ТС УЧ'!D550</f>
        <v>ТК49</v>
      </c>
      <c r="E551" s="104" t="str">
        <f>'14.1.ТС УЧ'!E550</f>
        <v xml:space="preserve">ул. Ленина, 8Б </v>
      </c>
      <c r="F551" s="104">
        <f>IF('14.1.ТС УЧ'!G550="Подземная канальная или подвальная",2,IF('14.1.ТС УЧ'!G550="Подземная бесканальная",2,IF('14.1.ТС УЧ'!G550="Надземная",1,0)))</f>
        <v>2</v>
      </c>
      <c r="G551" s="104">
        <f t="shared" si="90"/>
        <v>0.05</v>
      </c>
      <c r="H551" s="14">
        <f ca="1">IF(C551=0,0,YEAR(TODAY())-'14.1.ТС УЧ'!F550)</f>
        <v>37</v>
      </c>
      <c r="I551" s="104">
        <f>IF(C551=0,0,'14.1.ТС УЧ'!I550/1000)</f>
        <v>2.5999999999999999E-2</v>
      </c>
      <c r="J551" s="104">
        <f t="shared" si="91"/>
        <v>1</v>
      </c>
      <c r="K551" s="14">
        <f>IF(C551=0,0,'14.1.ТС УЧ'!H550/1000)</f>
        <v>3.2000000000000001E-2</v>
      </c>
      <c r="L551" s="14">
        <f t="shared" ca="1" si="92"/>
        <v>3.179909761300916</v>
      </c>
      <c r="M551" s="13">
        <f t="shared" ca="1" si="93"/>
        <v>0.86616072845063563</v>
      </c>
      <c r="N551" s="13">
        <f t="shared" ca="1" si="94"/>
        <v>2.2520178939716525E-2</v>
      </c>
      <c r="O551" s="12">
        <f t="shared" si="95"/>
        <v>3.7993138988372586</v>
      </c>
      <c r="P551" s="12">
        <f t="shared" si="96"/>
        <v>0.26320541724810886</v>
      </c>
      <c r="Q551" s="11">
        <f t="shared" ca="1" si="88"/>
        <v>116580.64335284753</v>
      </c>
      <c r="R551" s="10">
        <f t="shared" ca="1" si="97"/>
        <v>0.97773150740912707</v>
      </c>
      <c r="U551" s="9">
        <f t="shared" ca="1" si="89"/>
        <v>116562.95327210054</v>
      </c>
    </row>
    <row r="552" spans="2:21" ht="27.6" x14ac:dyDescent="0.3">
      <c r="B552" s="104">
        <v>546</v>
      </c>
      <c r="C552" s="104" t="str">
        <f>'14.1.ТС УЧ'!C551</f>
        <v xml:space="preserve">Блочно-модульная котельная EMS-5600M (п. Сатис) </v>
      </c>
      <c r="D552" s="104" t="str">
        <f>'14.1.ТС УЧ'!D551</f>
        <v>ТК9</v>
      </c>
      <c r="E552" s="104" t="str">
        <f>'14.1.ТС УЧ'!E551</f>
        <v xml:space="preserve">ул. Мира, 4 </v>
      </c>
      <c r="F552" s="104">
        <f>IF('14.1.ТС УЧ'!G551="Подземная канальная или подвальная",2,IF('14.1.ТС УЧ'!G551="Подземная бесканальная",2,IF('14.1.ТС УЧ'!G551="Надземная",1,0)))</f>
        <v>2</v>
      </c>
      <c r="G552" s="104">
        <f t="shared" si="90"/>
        <v>0.05</v>
      </c>
      <c r="H552" s="14">
        <f ca="1">IF(C552=0,0,YEAR(TODAY())-'14.1.ТС УЧ'!F551)</f>
        <v>37</v>
      </c>
      <c r="I552" s="104">
        <f>IF(C552=0,0,'14.1.ТС УЧ'!I551/1000)</f>
        <v>3.4000000000000002E-2</v>
      </c>
      <c r="J552" s="104">
        <f t="shared" si="91"/>
        <v>1</v>
      </c>
      <c r="K552" s="14">
        <f>IF(C552=0,0,'14.1.ТС УЧ'!H551/1000)</f>
        <v>3.2000000000000001E-2</v>
      </c>
      <c r="L552" s="14">
        <f t="shared" ca="1" si="92"/>
        <v>3.179909761300916</v>
      </c>
      <c r="M552" s="13">
        <f t="shared" ca="1" si="93"/>
        <v>0.86616072845063563</v>
      </c>
      <c r="N552" s="13">
        <f t="shared" ca="1" si="94"/>
        <v>2.9449464767321614E-2</v>
      </c>
      <c r="O552" s="12">
        <f t="shared" si="95"/>
        <v>3.7993138988372586</v>
      </c>
      <c r="P552" s="12">
        <f t="shared" si="96"/>
        <v>0.26320541724810886</v>
      </c>
      <c r="Q552" s="11">
        <f t="shared" ca="1" si="88"/>
        <v>116580.64335284753</v>
      </c>
      <c r="R552" s="10">
        <f t="shared" ca="1" si="97"/>
        <v>0.9709799450988178</v>
      </c>
      <c r="U552" s="9">
        <f t="shared" ca="1" si="89"/>
        <v>116563.06515986135</v>
      </c>
    </row>
    <row r="553" spans="2:21" ht="27.6" x14ac:dyDescent="0.3">
      <c r="B553" s="104">
        <v>547</v>
      </c>
      <c r="C553" s="104" t="str">
        <f>'14.1.ТС УЧ'!C552</f>
        <v xml:space="preserve">Блочно-модульная котельная EMS-5600M (п. Сатис) </v>
      </c>
      <c r="D553" s="104" t="str">
        <f>'14.1.ТС УЧ'!D552</f>
        <v>УТ12</v>
      </c>
      <c r="E553" s="104" t="str">
        <f>'14.1.ТС УЧ'!E552</f>
        <v xml:space="preserve">ул. Октябрьская, 1 </v>
      </c>
      <c r="F553" s="104">
        <f>IF('14.1.ТС УЧ'!G552="Подземная канальная или подвальная",2,IF('14.1.ТС УЧ'!G552="Подземная бесканальная",2,IF('14.1.ТС УЧ'!G552="Надземная",1,0)))</f>
        <v>2</v>
      </c>
      <c r="G553" s="104">
        <f t="shared" si="90"/>
        <v>0.05</v>
      </c>
      <c r="H553" s="14">
        <f ca="1">IF(C553=0,0,YEAR(TODAY())-'14.1.ТС УЧ'!F552)</f>
        <v>45</v>
      </c>
      <c r="I553" s="104">
        <f>IF(C553=0,0,'14.1.ТС УЧ'!I552/1000)</f>
        <v>0.02</v>
      </c>
      <c r="J553" s="104">
        <f t="shared" si="91"/>
        <v>1</v>
      </c>
      <c r="K553" s="14">
        <f>IF(C553=0,0,'14.1.ТС УЧ'!H552/1000)</f>
        <v>3.2000000000000001E-2</v>
      </c>
      <c r="L553" s="14">
        <f t="shared" ca="1" si="92"/>
        <v>4.7438679181792631</v>
      </c>
      <c r="M553" s="13">
        <f t="shared" ca="1" si="93"/>
        <v>13.947982005444068</v>
      </c>
      <c r="N553" s="13">
        <f t="shared" ca="1" si="94"/>
        <v>0.27895964010888136</v>
      </c>
      <c r="O553" s="12">
        <f t="shared" si="95"/>
        <v>3.7993138988372586</v>
      </c>
      <c r="P553" s="12">
        <f t="shared" si="96"/>
        <v>0.26320541724810886</v>
      </c>
      <c r="Q553" s="11">
        <f t="shared" ca="1" si="88"/>
        <v>116580.64335284753</v>
      </c>
      <c r="R553" s="10">
        <f t="shared" ca="1" si="97"/>
        <v>0.75657043769934818</v>
      </c>
      <c r="U553" s="9">
        <f t="shared" ca="1" si="89"/>
        <v>116564.12501509923</v>
      </c>
    </row>
    <row r="554" spans="2:21" ht="27.6" x14ac:dyDescent="0.3">
      <c r="B554" s="104">
        <v>548</v>
      </c>
      <c r="C554" s="104" t="str">
        <f>'14.1.ТС УЧ'!C553</f>
        <v xml:space="preserve">Блочно-модульная котельная EMS-5600M (п. Сатис) </v>
      </c>
      <c r="D554" s="104" t="str">
        <f>'14.1.ТС УЧ'!D553</f>
        <v>УТ12</v>
      </c>
      <c r="E554" s="104" t="str">
        <f>'14.1.ТС УЧ'!E553</f>
        <v xml:space="preserve">ул. Октябрьская, 3 </v>
      </c>
      <c r="F554" s="104">
        <f>IF('14.1.ТС УЧ'!G553="Подземная канальная или подвальная",2,IF('14.1.ТС УЧ'!G553="Подземная бесканальная",2,IF('14.1.ТС УЧ'!G553="Надземная",1,0)))</f>
        <v>2</v>
      </c>
      <c r="G554" s="104">
        <f t="shared" si="90"/>
        <v>0.05</v>
      </c>
      <c r="H554" s="14">
        <f ca="1">IF(C554=0,0,YEAR(TODAY())-'14.1.ТС УЧ'!F553)</f>
        <v>4</v>
      </c>
      <c r="I554" s="104">
        <f>IF(C554=0,0,'14.1.ТС УЧ'!I553/1000)</f>
        <v>6.5000000000000002E-2</v>
      </c>
      <c r="J554" s="104">
        <f t="shared" si="91"/>
        <v>1</v>
      </c>
      <c r="K554" s="14">
        <f>IF(C554=0,0,'14.1.ТС УЧ'!H553/1000)</f>
        <v>3.2000000000000001E-2</v>
      </c>
      <c r="L554" s="14">
        <f t="shared" ca="1" si="92"/>
        <v>1</v>
      </c>
      <c r="M554" s="13">
        <f t="shared" ca="1" si="93"/>
        <v>0.05</v>
      </c>
      <c r="N554" s="13">
        <f t="shared" ca="1" si="94"/>
        <v>3.2500000000000003E-3</v>
      </c>
      <c r="O554" s="12">
        <f t="shared" si="95"/>
        <v>3.7993138988372586</v>
      </c>
      <c r="P554" s="12">
        <f t="shared" si="96"/>
        <v>0.26320541724810886</v>
      </c>
      <c r="Q554" s="11">
        <f t="shared" ca="1" si="88"/>
        <v>116580.64335284753</v>
      </c>
      <c r="R554" s="10">
        <f t="shared" ca="1" si="97"/>
        <v>0.99675527553329146</v>
      </c>
      <c r="U554" s="9">
        <f t="shared" ca="1" si="89"/>
        <v>116564.1373628694</v>
      </c>
    </row>
    <row r="555" spans="2:21" ht="27.6" x14ac:dyDescent="0.3">
      <c r="B555" s="104">
        <v>549</v>
      </c>
      <c r="C555" s="104" t="str">
        <f>'14.1.ТС УЧ'!C554</f>
        <v xml:space="preserve">Блочно-модульная котельная EMS-5600M (п. Сатис) </v>
      </c>
      <c r="D555" s="104" t="str">
        <f>'14.1.ТС УЧ'!D554</f>
        <v>ТК41</v>
      </c>
      <c r="E555" s="104" t="str">
        <f>'14.1.ТС УЧ'!E554</f>
        <v xml:space="preserve">ул. Первомайская, 35В </v>
      </c>
      <c r="F555" s="104">
        <f>IF('14.1.ТС УЧ'!G554="Подземная канальная или подвальная",2,IF('14.1.ТС УЧ'!G554="Подземная бесканальная",2,IF('14.1.ТС УЧ'!G554="Надземная",1,0)))</f>
        <v>2</v>
      </c>
      <c r="G555" s="104">
        <f t="shared" si="90"/>
        <v>0.05</v>
      </c>
      <c r="H555" s="14">
        <f ca="1">IF(C555=0,0,YEAR(TODAY())-'14.1.ТС УЧ'!F554)</f>
        <v>28</v>
      </c>
      <c r="I555" s="104">
        <f>IF(C555=0,0,'14.1.ТС УЧ'!I554/1000)</f>
        <v>5.5E-2</v>
      </c>
      <c r="J555" s="104">
        <f t="shared" si="91"/>
        <v>1</v>
      </c>
      <c r="K555" s="14">
        <f>IF(C555=0,0,'14.1.ТС УЧ'!H554/1000)</f>
        <v>3.2000000000000001E-2</v>
      </c>
      <c r="L555" s="14">
        <f t="shared" ca="1" si="92"/>
        <v>2.0275999834223373</v>
      </c>
      <c r="M555" s="13">
        <f t="shared" ca="1" si="93"/>
        <v>0.14403551504940912</v>
      </c>
      <c r="N555" s="13">
        <f t="shared" ca="1" si="94"/>
        <v>7.9219533277175014E-3</v>
      </c>
      <c r="O555" s="12">
        <f t="shared" si="95"/>
        <v>3.7993138988372586</v>
      </c>
      <c r="P555" s="12">
        <f t="shared" si="96"/>
        <v>0.26320541724810886</v>
      </c>
      <c r="Q555" s="11">
        <f t="shared" ca="1" si="88"/>
        <v>116580.64335284753</v>
      </c>
      <c r="R555" s="10">
        <f t="shared" ca="1" si="97"/>
        <v>0.99210934264826389</v>
      </c>
      <c r="U555" s="9">
        <f t="shared" ca="1" si="89"/>
        <v>116564.16746085678</v>
      </c>
    </row>
    <row r="556" spans="2:21" ht="27.6" x14ac:dyDescent="0.3">
      <c r="B556" s="104">
        <v>550</v>
      </c>
      <c r="C556" s="104" t="str">
        <f>'14.1.ТС УЧ'!C555</f>
        <v xml:space="preserve">Блочно-модульная котельная EMS-5600M (п. Сатис) </v>
      </c>
      <c r="D556" s="104" t="str">
        <f>'14.1.ТС УЧ'!D555</f>
        <v>ТК30</v>
      </c>
      <c r="E556" s="104" t="str">
        <f>'14.1.ТС УЧ'!E555</f>
        <v xml:space="preserve">ул. Советская, 6 </v>
      </c>
      <c r="F556" s="104">
        <f>IF('14.1.ТС УЧ'!G555="Подземная канальная или подвальная",2,IF('14.1.ТС УЧ'!G555="Подземная бесканальная",2,IF('14.1.ТС УЧ'!G555="Надземная",1,0)))</f>
        <v>2</v>
      </c>
      <c r="G556" s="104">
        <f t="shared" si="90"/>
        <v>0.05</v>
      </c>
      <c r="H556" s="14">
        <f ca="1">IF(C556=0,0,YEAR(TODAY())-'14.1.ТС УЧ'!F555)</f>
        <v>46</v>
      </c>
      <c r="I556" s="104">
        <f>IF(C556=0,0,'14.1.ТС УЧ'!I555/1000)</f>
        <v>5.2999999999999999E-2</v>
      </c>
      <c r="J556" s="104">
        <f t="shared" si="91"/>
        <v>1</v>
      </c>
      <c r="K556" s="14">
        <f>IF(C556=0,0,'14.1.ТС УЧ'!H555/1000)</f>
        <v>3.2000000000000001E-2</v>
      </c>
      <c r="L556" s="14">
        <f t="shared" ca="1" si="92"/>
        <v>4.9870912274073591</v>
      </c>
      <c r="M556" s="13">
        <f t="shared" ca="1" si="93"/>
        <v>21.950577009860076</v>
      </c>
      <c r="N556" s="13">
        <f t="shared" ca="1" si="94"/>
        <v>1.1633805815225839</v>
      </c>
      <c r="O556" s="12">
        <f t="shared" si="95"/>
        <v>3.7993138988372586</v>
      </c>
      <c r="P556" s="12">
        <f t="shared" si="96"/>
        <v>0.26320541724810886</v>
      </c>
      <c r="Q556" s="11">
        <f t="shared" ca="1" si="88"/>
        <v>116580.64335284753</v>
      </c>
      <c r="R556" s="10">
        <f t="shared" ca="1" si="97"/>
        <v>0.31242820458706133</v>
      </c>
      <c r="U556" s="9">
        <f t="shared" ca="1" si="89"/>
        <v>116568.58750886979</v>
      </c>
    </row>
    <row r="557" spans="2:21" ht="27.6" x14ac:dyDescent="0.3">
      <c r="B557" s="104">
        <v>551</v>
      </c>
      <c r="C557" s="104" t="str">
        <f>'14.1.ТС УЧ'!C556</f>
        <v xml:space="preserve">Блочно-модульная котельная EMS-5600M (п. Сатис) </v>
      </c>
      <c r="D557" s="104" t="str">
        <f>'14.1.ТС УЧ'!D556</f>
        <v>ГрОт-Ленина, 1</v>
      </c>
      <c r="E557" s="104" t="str">
        <f>'14.1.ТС УЧ'!E556</f>
        <v xml:space="preserve">ул. Ленина, 1 </v>
      </c>
      <c r="F557" s="104">
        <f>IF('14.1.ТС УЧ'!G556="Подземная канальная или подвальная",2,IF('14.1.ТС УЧ'!G556="Подземная бесканальная",2,IF('14.1.ТС УЧ'!G556="Надземная",1,0)))</f>
        <v>2</v>
      </c>
      <c r="G557" s="104">
        <f t="shared" si="90"/>
        <v>0.05</v>
      </c>
      <c r="H557" s="14">
        <f ca="1">IF(C557=0,0,YEAR(TODAY())-'14.1.ТС УЧ'!F556)</f>
        <v>34</v>
      </c>
      <c r="I557" s="104">
        <f>IF(C557=0,0,'14.1.ТС УЧ'!I556/1000)</f>
        <v>5.0000000000000001E-3</v>
      </c>
      <c r="J557" s="104">
        <f t="shared" si="91"/>
        <v>1</v>
      </c>
      <c r="K557" s="14">
        <f>IF(C557=0,0,'14.1.ТС УЧ'!H556/1000)</f>
        <v>3.2000000000000001E-2</v>
      </c>
      <c r="L557" s="14">
        <f t="shared" ca="1" si="92"/>
        <v>2.7369736958636</v>
      </c>
      <c r="M557" s="13">
        <f t="shared" ca="1" si="93"/>
        <v>0.41892367348157439</v>
      </c>
      <c r="N557" s="13">
        <f t="shared" ca="1" si="94"/>
        <v>2.0946183674078718E-3</v>
      </c>
      <c r="O557" s="12">
        <f t="shared" si="95"/>
        <v>3.7993138988372586</v>
      </c>
      <c r="P557" s="12">
        <f t="shared" si="96"/>
        <v>0.26320541724810886</v>
      </c>
      <c r="Q557" s="11">
        <f t="shared" ca="1" si="88"/>
        <v>116580.64335284753</v>
      </c>
      <c r="R557" s="10">
        <f t="shared" ca="1" si="97"/>
        <v>0.99790757381478257</v>
      </c>
      <c r="U557" s="9">
        <f t="shared" ca="1" si="89"/>
        <v>116568.59546698247</v>
      </c>
    </row>
    <row r="558" spans="2:21" ht="27.6" x14ac:dyDescent="0.3">
      <c r="B558" s="104">
        <v>552</v>
      </c>
      <c r="C558" s="104" t="str">
        <f>'14.1.ТС УЧ'!C557</f>
        <v xml:space="preserve">Блочно-модульная котельная EMS-5600M (п. Сатис) </v>
      </c>
      <c r="D558" s="104" t="str">
        <f>'14.1.ТС УЧ'!D557</f>
        <v>УТ6</v>
      </c>
      <c r="E558" s="104" t="str">
        <f>'14.1.ТС УЧ'!E557</f>
        <v xml:space="preserve">ул. Гаражная, склад </v>
      </c>
      <c r="F558" s="104">
        <f>IF('14.1.ТС УЧ'!G557="Подземная канальная или подвальная",2,IF('14.1.ТС УЧ'!G557="Подземная бесканальная",2,IF('14.1.ТС УЧ'!G557="Надземная",1,0)))</f>
        <v>1</v>
      </c>
      <c r="G558" s="104">
        <f t="shared" si="90"/>
        <v>0.05</v>
      </c>
      <c r="H558" s="14">
        <f ca="1">IF(C558=0,0,YEAR(TODAY())-'14.1.ТС УЧ'!F557)</f>
        <v>44</v>
      </c>
      <c r="I558" s="104">
        <f>IF(C558=0,0,'14.1.ТС УЧ'!I557/1000)</f>
        <v>4.7E-2</v>
      </c>
      <c r="J558" s="104">
        <f t="shared" si="91"/>
        <v>1</v>
      </c>
      <c r="K558" s="14">
        <f>IF(C558=0,0,'14.1.ТС УЧ'!H557/1000)</f>
        <v>2.7E-2</v>
      </c>
      <c r="L558" s="14">
        <f t="shared" ca="1" si="92"/>
        <v>4.512506749717061</v>
      </c>
      <c r="M558" s="13">
        <f t="shared" ca="1" si="93"/>
        <v>9.1012673845597813</v>
      </c>
      <c r="N558" s="13">
        <f t="shared" ca="1" si="94"/>
        <v>0.42775956707430973</v>
      </c>
      <c r="O558" s="12">
        <f t="shared" si="95"/>
        <v>3.6352898884623777</v>
      </c>
      <c r="P558" s="12">
        <f t="shared" si="96"/>
        <v>0.27508122616955066</v>
      </c>
      <c r="Q558" s="11">
        <f t="shared" ca="1" si="88"/>
        <v>116580.64335284753</v>
      </c>
      <c r="R558" s="10">
        <f t="shared" ca="1" si="97"/>
        <v>0.65196815056565471</v>
      </c>
      <c r="U558" s="9">
        <f t="shared" ca="1" si="89"/>
        <v>116570.15049701135</v>
      </c>
    </row>
    <row r="559" spans="2:21" ht="27.6" x14ac:dyDescent="0.3">
      <c r="B559" s="104">
        <v>553</v>
      </c>
      <c r="C559" s="104" t="str">
        <f>'14.1.ТС УЧ'!C558</f>
        <v xml:space="preserve">Блочно-модульная котельная EMS-5600M (п. Сатис) </v>
      </c>
      <c r="D559" s="104" t="str">
        <f>'14.1.ТС УЧ'!D558</f>
        <v>УТ5</v>
      </c>
      <c r="E559" s="104" t="str">
        <f>'14.1.ТС УЧ'!E558</f>
        <v xml:space="preserve">ул. Гаражная, ангар </v>
      </c>
      <c r="F559" s="104">
        <f>IF('14.1.ТС УЧ'!G558="Подземная канальная или подвальная",2,IF('14.1.ТС УЧ'!G558="Подземная бесканальная",2,IF('14.1.ТС УЧ'!G558="Надземная",1,0)))</f>
        <v>2</v>
      </c>
      <c r="G559" s="104">
        <f t="shared" si="90"/>
        <v>0.05</v>
      </c>
      <c r="H559" s="14">
        <f ca="1">IF(C559=0,0,YEAR(TODAY())-'14.1.ТС УЧ'!F558)</f>
        <v>44</v>
      </c>
      <c r="I559" s="104">
        <f>IF(C559=0,0,'14.1.ТС УЧ'!I558/1000)</f>
        <v>1.7000000000000001E-2</v>
      </c>
      <c r="J559" s="104">
        <f t="shared" si="91"/>
        <v>1</v>
      </c>
      <c r="K559" s="14">
        <f>IF(C559=0,0,'14.1.ТС УЧ'!H558/1000)</f>
        <v>2.7E-2</v>
      </c>
      <c r="L559" s="14">
        <f t="shared" ca="1" si="92"/>
        <v>4.512506749717061</v>
      </c>
      <c r="M559" s="13">
        <f t="shared" ca="1" si="93"/>
        <v>9.1012673845597813</v>
      </c>
      <c r="N559" s="13">
        <f t="shared" ca="1" si="94"/>
        <v>0.1547215455375163</v>
      </c>
      <c r="O559" s="12">
        <f t="shared" si="95"/>
        <v>3.6352898884623777</v>
      </c>
      <c r="P559" s="12">
        <f t="shared" si="96"/>
        <v>0.27508122616955066</v>
      </c>
      <c r="Q559" s="11">
        <f t="shared" ca="1" si="88"/>
        <v>116580.64335284753</v>
      </c>
      <c r="R559" s="10">
        <f t="shared" ca="1" si="97"/>
        <v>0.85665368331648828</v>
      </c>
      <c r="U559" s="9">
        <f t="shared" ca="1" si="89"/>
        <v>116570.71295468137</v>
      </c>
    </row>
    <row r="560" spans="2:21" ht="27.6" x14ac:dyDescent="0.3">
      <c r="B560" s="104">
        <v>554</v>
      </c>
      <c r="C560" s="104" t="str">
        <f>'14.1.ТС УЧ'!C559</f>
        <v xml:space="preserve">Блочно-модульная котельная EMS-5600M (п. Сатис) </v>
      </c>
      <c r="D560" s="104" t="str">
        <f>'14.1.ТС УЧ'!D559</f>
        <v>ТК47</v>
      </c>
      <c r="E560" s="104" t="str">
        <f>'14.1.ТС УЧ'!E559</f>
        <v xml:space="preserve">ул. Ленина, 7 </v>
      </c>
      <c r="F560" s="104">
        <f>IF('14.1.ТС УЧ'!G559="Подземная канальная или подвальная",2,IF('14.1.ТС УЧ'!G559="Подземная бесканальная",2,IF('14.1.ТС УЧ'!G559="Надземная",1,0)))</f>
        <v>2</v>
      </c>
      <c r="G560" s="104">
        <f t="shared" si="90"/>
        <v>0.05</v>
      </c>
      <c r="H560" s="14">
        <f ca="1">IF(C560=0,0,YEAR(TODAY())-'14.1.ТС УЧ'!F559)</f>
        <v>34</v>
      </c>
      <c r="I560" s="104">
        <f>IF(C560=0,0,'14.1.ТС УЧ'!I559/1000)</f>
        <v>2.5000000000000001E-2</v>
      </c>
      <c r="J560" s="104">
        <f t="shared" si="91"/>
        <v>1</v>
      </c>
      <c r="K560" s="14">
        <f>IF(C560=0,0,'14.1.ТС УЧ'!H559/1000)</f>
        <v>2.7E-2</v>
      </c>
      <c r="L560" s="14">
        <f t="shared" ca="1" si="92"/>
        <v>2.7369736958636</v>
      </c>
      <c r="M560" s="13">
        <f t="shared" ca="1" si="93"/>
        <v>0.41892367348157439</v>
      </c>
      <c r="N560" s="13">
        <f t="shared" ca="1" si="94"/>
        <v>1.047309183703936E-2</v>
      </c>
      <c r="O560" s="12">
        <f t="shared" si="95"/>
        <v>3.6352898884623777</v>
      </c>
      <c r="P560" s="12">
        <f t="shared" si="96"/>
        <v>0.27508122616955066</v>
      </c>
      <c r="Q560" s="11">
        <f t="shared" ca="1" si="88"/>
        <v>116580.64335284753</v>
      </c>
      <c r="R560" s="10">
        <f t="shared" ca="1" si="97"/>
        <v>0.98958156003152975</v>
      </c>
      <c r="U560" s="9">
        <f t="shared" ca="1" si="89"/>
        <v>116570.75102740622</v>
      </c>
    </row>
    <row r="561" spans="2:21" ht="27.6" x14ac:dyDescent="0.3">
      <c r="B561" s="104">
        <v>555</v>
      </c>
      <c r="C561" s="104" t="str">
        <f>'14.1.ТС УЧ'!C560</f>
        <v xml:space="preserve">Блочно-модульная котельная EMS-5600M (п. Сатис) </v>
      </c>
      <c r="D561" s="104" t="str">
        <f>'14.1.ТС УЧ'!D560</f>
        <v>УТ11</v>
      </c>
      <c r="E561" s="104" t="str">
        <f>'14.1.ТС УЧ'!E560</f>
        <v xml:space="preserve">ул. Мира, 2 </v>
      </c>
      <c r="F561" s="104">
        <f>IF('14.1.ТС УЧ'!G560="Подземная канальная или подвальная",2,IF('14.1.ТС УЧ'!G560="Подземная бесканальная",2,IF('14.1.ТС УЧ'!G560="Надземная",1,0)))</f>
        <v>2</v>
      </c>
      <c r="G561" s="104">
        <f t="shared" si="90"/>
        <v>0.05</v>
      </c>
      <c r="H561" s="14">
        <f ca="1">IF(C561=0,0,YEAR(TODAY())-'14.1.ТС УЧ'!F560)</f>
        <v>35</v>
      </c>
      <c r="I561" s="104">
        <f>IF(C561=0,0,'14.1.ТС УЧ'!I560/1000)</f>
        <v>2.8000000000000001E-2</v>
      </c>
      <c r="J561" s="104">
        <f t="shared" si="91"/>
        <v>1</v>
      </c>
      <c r="K561" s="14">
        <f>IF(C561=0,0,'14.1.ТС УЧ'!H560/1000)</f>
        <v>2.7E-2</v>
      </c>
      <c r="L561" s="14">
        <f t="shared" ca="1" si="92"/>
        <v>2.8773013380028654</v>
      </c>
      <c r="M561" s="13">
        <f t="shared" ca="1" si="93"/>
        <v>0.52523017883607825</v>
      </c>
      <c r="N561" s="13">
        <f t="shared" ca="1" si="94"/>
        <v>1.4706445007410191E-2</v>
      </c>
      <c r="O561" s="12">
        <f t="shared" si="95"/>
        <v>3.6352898884623777</v>
      </c>
      <c r="P561" s="12">
        <f t="shared" si="96"/>
        <v>0.27508122616955066</v>
      </c>
      <c r="Q561" s="11">
        <f t="shared" ca="1" si="88"/>
        <v>116580.64335284753</v>
      </c>
      <c r="R561" s="10">
        <f t="shared" ca="1" si="97"/>
        <v>0.98540116658112764</v>
      </c>
      <c r="U561" s="9">
        <f t="shared" ca="1" si="89"/>
        <v>116570.80448959705</v>
      </c>
    </row>
    <row r="562" spans="2:21" ht="27.6" x14ac:dyDescent="0.3">
      <c r="B562" s="104">
        <v>556</v>
      </c>
      <c r="C562" s="104" t="str">
        <f>'14.1.ТС УЧ'!C561</f>
        <v xml:space="preserve">Блочно-модульная котельная EMS-5600M (п. Сатис) </v>
      </c>
      <c r="D562" s="104" t="str">
        <f>'14.1.ТС УЧ'!D561</f>
        <v>ТК10</v>
      </c>
      <c r="E562" s="104" t="str">
        <f>'14.1.ТС УЧ'!E561</f>
        <v xml:space="preserve">ул. Мира, 6 </v>
      </c>
      <c r="F562" s="104">
        <f>IF('14.1.ТС УЧ'!G561="Подземная канальная или подвальная",2,IF('14.1.ТС УЧ'!G561="Подземная бесканальная",2,IF('14.1.ТС УЧ'!G561="Надземная",1,0)))</f>
        <v>2</v>
      </c>
      <c r="G562" s="104">
        <f t="shared" si="90"/>
        <v>0.05</v>
      </c>
      <c r="H562" s="14">
        <f ca="1">IF(C562=0,0,YEAR(TODAY())-'14.1.ТС УЧ'!F561)</f>
        <v>35</v>
      </c>
      <c r="I562" s="104">
        <f>IF(C562=0,0,'14.1.ТС УЧ'!I561/1000)</f>
        <v>0.04</v>
      </c>
      <c r="J562" s="104">
        <f t="shared" si="91"/>
        <v>1</v>
      </c>
      <c r="K562" s="14">
        <f>IF(C562=0,0,'14.1.ТС УЧ'!H561/1000)</f>
        <v>2.7E-2</v>
      </c>
      <c r="L562" s="14">
        <f t="shared" ca="1" si="92"/>
        <v>2.8773013380028654</v>
      </c>
      <c r="M562" s="13">
        <f t="shared" ca="1" si="93"/>
        <v>0.52523017883607825</v>
      </c>
      <c r="N562" s="13">
        <f t="shared" ca="1" si="94"/>
        <v>2.1009207153443132E-2</v>
      </c>
      <c r="O562" s="12">
        <f t="shared" si="95"/>
        <v>3.6352898884623777</v>
      </c>
      <c r="P562" s="12">
        <f t="shared" si="96"/>
        <v>0.27508122616955066</v>
      </c>
      <c r="Q562" s="11">
        <f t="shared" ca="1" si="88"/>
        <v>116580.64335284753</v>
      </c>
      <c r="R562" s="10">
        <f t="shared" ca="1" si="97"/>
        <v>0.97920994879170331</v>
      </c>
      <c r="U562" s="9">
        <f t="shared" ca="1" si="89"/>
        <v>116570.88086415538</v>
      </c>
    </row>
    <row r="563" spans="2:21" ht="27.6" x14ac:dyDescent="0.3">
      <c r="B563" s="104">
        <v>557</v>
      </c>
      <c r="C563" s="104" t="str">
        <f>'14.1.ТС УЧ'!C562</f>
        <v xml:space="preserve">Блочно-модульная котельная EMS-5600M (п. Сатис) </v>
      </c>
      <c r="D563" s="104" t="str">
        <f>'14.1.ТС УЧ'!D562</f>
        <v>ТК12</v>
      </c>
      <c r="E563" s="104" t="str">
        <f>'14.1.ТС УЧ'!E562</f>
        <v xml:space="preserve">ул. Мира, 19 </v>
      </c>
      <c r="F563" s="104">
        <f>IF('14.1.ТС УЧ'!G562="Подземная канальная или подвальная",2,IF('14.1.ТС УЧ'!G562="Подземная бесканальная",2,IF('14.1.ТС УЧ'!G562="Надземная",1,0)))</f>
        <v>2</v>
      </c>
      <c r="G563" s="104">
        <f t="shared" si="90"/>
        <v>0.05</v>
      </c>
      <c r="H563" s="14">
        <f ca="1">IF(C563=0,0,YEAR(TODAY())-'14.1.ТС УЧ'!F562)</f>
        <v>36</v>
      </c>
      <c r="I563" s="104">
        <f>IF(C563=0,0,'14.1.ТС УЧ'!I562/1000)</f>
        <v>0.02</v>
      </c>
      <c r="J563" s="104">
        <f t="shared" si="91"/>
        <v>1</v>
      </c>
      <c r="K563" s="14">
        <f>IF(C563=0,0,'14.1.ТС УЧ'!H562/1000)</f>
        <v>2.7E-2</v>
      </c>
      <c r="L563" s="14">
        <f t="shared" ca="1" si="92"/>
        <v>3.0248237322064733</v>
      </c>
      <c r="M563" s="13">
        <f t="shared" ca="1" si="93"/>
        <v>0.66893590951042936</v>
      </c>
      <c r="N563" s="13">
        <f t="shared" ca="1" si="94"/>
        <v>1.3378718190208588E-2</v>
      </c>
      <c r="O563" s="12">
        <f t="shared" si="95"/>
        <v>3.6352898884623777</v>
      </c>
      <c r="P563" s="12">
        <f t="shared" si="96"/>
        <v>0.27508122616955066</v>
      </c>
      <c r="Q563" s="11">
        <f t="shared" ca="1" si="88"/>
        <v>116580.64335284753</v>
      </c>
      <c r="R563" s="10">
        <f t="shared" ca="1" si="97"/>
        <v>0.98671037908164261</v>
      </c>
      <c r="U563" s="9">
        <f t="shared" ca="1" si="89"/>
        <v>116570.92949967434</v>
      </c>
    </row>
    <row r="564" spans="2:21" ht="27.6" x14ac:dyDescent="0.3">
      <c r="B564" s="104">
        <v>558</v>
      </c>
      <c r="C564" s="104" t="str">
        <f>'14.1.ТС УЧ'!C563</f>
        <v xml:space="preserve">Блочно-модульная котельная EMS-5600M (п. Сатис) </v>
      </c>
      <c r="D564" s="104" t="str">
        <f>'14.1.ТС УЧ'!D563</f>
        <v>ТК14</v>
      </c>
      <c r="E564" s="104" t="str">
        <f>'14.1.ТС УЧ'!E563</f>
        <v xml:space="preserve">ул. Октябрьская, 11А </v>
      </c>
      <c r="F564" s="104">
        <f>IF('14.1.ТС УЧ'!G563="Подземная канальная или подвальная",2,IF('14.1.ТС УЧ'!G563="Подземная бесканальная",2,IF('14.1.ТС УЧ'!G563="Надземная",1,0)))</f>
        <v>2</v>
      </c>
      <c r="G564" s="104">
        <f t="shared" si="90"/>
        <v>0.05</v>
      </c>
      <c r="H564" s="14">
        <f ca="1">IF(C564=0,0,YEAR(TODAY())-'14.1.ТС УЧ'!F563)</f>
        <v>36</v>
      </c>
      <c r="I564" s="104">
        <f>IF(C564=0,0,'14.1.ТС УЧ'!I563/1000)</f>
        <v>1.2E-2</v>
      </c>
      <c r="J564" s="104">
        <f t="shared" si="91"/>
        <v>1</v>
      </c>
      <c r="K564" s="14">
        <f>IF(C564=0,0,'14.1.ТС УЧ'!H563/1000)</f>
        <v>2.7E-2</v>
      </c>
      <c r="L564" s="14">
        <f t="shared" ca="1" si="92"/>
        <v>3.0248237322064733</v>
      </c>
      <c r="M564" s="13">
        <f t="shared" ca="1" si="93"/>
        <v>0.66893590951042936</v>
      </c>
      <c r="N564" s="13">
        <f t="shared" ca="1" si="94"/>
        <v>8.0272309141251521E-3</v>
      </c>
      <c r="O564" s="12">
        <f t="shared" si="95"/>
        <v>3.6352898884623777</v>
      </c>
      <c r="P564" s="12">
        <f t="shared" si="96"/>
        <v>0.27508122616955066</v>
      </c>
      <c r="Q564" s="11">
        <f t="shared" ca="1" si="88"/>
        <v>116580.64335284753</v>
      </c>
      <c r="R564" s="10">
        <f t="shared" ca="1" si="97"/>
        <v>0.992004901268982</v>
      </c>
      <c r="U564" s="9">
        <f t="shared" ca="1" si="89"/>
        <v>116570.95868098571</v>
      </c>
    </row>
    <row r="565" spans="2:21" ht="27.6" x14ac:dyDescent="0.3">
      <c r="B565" s="104">
        <v>559</v>
      </c>
      <c r="C565" s="104" t="str">
        <f>'14.1.ТС УЧ'!C564</f>
        <v xml:space="preserve">Блочно-модульная котельная EMS-5600M (п. Сатис) </v>
      </c>
      <c r="D565" s="104" t="str">
        <f>'14.1.ТС УЧ'!D564</f>
        <v>ТК17</v>
      </c>
      <c r="E565" s="104" t="str">
        <f>'14.1.ТС УЧ'!E564</f>
        <v xml:space="preserve">ул. Советская, 20 </v>
      </c>
      <c r="F565" s="104">
        <f>IF('14.1.ТС УЧ'!G564="Подземная канальная или подвальная",2,IF('14.1.ТС УЧ'!G564="Подземная бесканальная",2,IF('14.1.ТС УЧ'!G564="Надземная",1,0)))</f>
        <v>2</v>
      </c>
      <c r="G565" s="104">
        <f t="shared" si="90"/>
        <v>0.05</v>
      </c>
      <c r="H565" s="14">
        <f ca="1">IF(C565=0,0,YEAR(TODAY())-'14.1.ТС УЧ'!F564)</f>
        <v>42</v>
      </c>
      <c r="I565" s="104">
        <f>IF(C565=0,0,'14.1.ТС УЧ'!I564/1000)</f>
        <v>0.03</v>
      </c>
      <c r="J565" s="104">
        <f t="shared" si="91"/>
        <v>1</v>
      </c>
      <c r="K565" s="14">
        <f>IF(C565=0,0,'14.1.ТС УЧ'!H564/1000)</f>
        <v>2.7E-2</v>
      </c>
      <c r="L565" s="14">
        <f t="shared" ca="1" si="92"/>
        <v>4.0830849562838258</v>
      </c>
      <c r="M565" s="13">
        <f t="shared" ca="1" si="93"/>
        <v>4.1735009392570541</v>
      </c>
      <c r="N565" s="13">
        <f t="shared" ca="1" si="94"/>
        <v>0.12520502817771162</v>
      </c>
      <c r="O565" s="12">
        <f t="shared" si="95"/>
        <v>3.6352898884623777</v>
      </c>
      <c r="P565" s="12">
        <f t="shared" si="96"/>
        <v>0.27508122616955066</v>
      </c>
      <c r="Q565" s="11">
        <f t="shared" ca="1" si="88"/>
        <v>116580.64335284753</v>
      </c>
      <c r="R565" s="10">
        <f t="shared" ca="1" si="97"/>
        <v>0.88231598440011894</v>
      </c>
      <c r="U565" s="9">
        <f t="shared" ca="1" si="89"/>
        <v>116571.41383755863</v>
      </c>
    </row>
    <row r="566" spans="2:21" ht="27.6" x14ac:dyDescent="0.3">
      <c r="B566" s="104">
        <v>560</v>
      </c>
      <c r="C566" s="104" t="str">
        <f>'14.1.ТС УЧ'!C565</f>
        <v xml:space="preserve">Блочно-модульная котельная EMS-5600M (п. Сатис) </v>
      </c>
      <c r="D566" s="104" t="str">
        <f>'14.1.ТС УЧ'!D565</f>
        <v>УТ13</v>
      </c>
      <c r="E566" s="104" t="str">
        <f>'14.1.ТС УЧ'!E565</f>
        <v xml:space="preserve">ул. Октябрьская, 2А </v>
      </c>
      <c r="F566" s="104">
        <f>IF('14.1.ТС УЧ'!G565="Подземная канальная или подвальная",2,IF('14.1.ТС УЧ'!G565="Подземная бесканальная",2,IF('14.1.ТС УЧ'!G565="Надземная",1,0)))</f>
        <v>2</v>
      </c>
      <c r="G566" s="104">
        <f t="shared" si="90"/>
        <v>0.05</v>
      </c>
      <c r="H566" s="14">
        <f ca="1">IF(C566=0,0,YEAR(TODAY())-'14.1.ТС УЧ'!F565)</f>
        <v>33</v>
      </c>
      <c r="I566" s="104">
        <f>IF(C566=0,0,'14.1.ТС УЧ'!I565/1000)</f>
        <v>1.4999999999999999E-2</v>
      </c>
      <c r="J566" s="104">
        <f t="shared" si="91"/>
        <v>1</v>
      </c>
      <c r="K566" s="14">
        <f>IF(C566=0,0,'14.1.ТС УЧ'!H565/1000)</f>
        <v>2.7E-2</v>
      </c>
      <c r="L566" s="14">
        <f t="shared" ca="1" si="92"/>
        <v>2.6034899135899243</v>
      </c>
      <c r="M566" s="13">
        <f t="shared" ca="1" si="93"/>
        <v>0.33915785271574284</v>
      </c>
      <c r="N566" s="13">
        <f t="shared" ca="1" si="94"/>
        <v>5.0873677907361421E-3</v>
      </c>
      <c r="O566" s="12">
        <f t="shared" si="95"/>
        <v>3.6352898884623777</v>
      </c>
      <c r="P566" s="12">
        <f t="shared" si="96"/>
        <v>0.27508122616955066</v>
      </c>
      <c r="Q566" s="11">
        <f t="shared" ca="1" si="88"/>
        <v>116580.64335284753</v>
      </c>
      <c r="R566" s="10">
        <f t="shared" ca="1" si="97"/>
        <v>0.99492555094804003</v>
      </c>
      <c r="U566" s="9">
        <f t="shared" ca="1" si="89"/>
        <v>116571.43233161532</v>
      </c>
    </row>
    <row r="567" spans="2:21" ht="27.6" x14ac:dyDescent="0.3">
      <c r="B567" s="104">
        <v>561</v>
      </c>
      <c r="C567" s="104" t="str">
        <f>'14.1.ТС УЧ'!C566</f>
        <v xml:space="preserve">Блочно-модульная котельная EMS-5600M (п. Сатис) </v>
      </c>
      <c r="D567" s="104" t="str">
        <f>'14.1.ТС УЧ'!D566</f>
        <v>УТ14</v>
      </c>
      <c r="E567" s="104" t="str">
        <f>'14.1.ТС УЧ'!E566</f>
        <v xml:space="preserve">ул. Октябрьская, 10 </v>
      </c>
      <c r="F567" s="104">
        <f>IF('14.1.ТС УЧ'!G566="Подземная канальная или подвальная",2,IF('14.1.ТС УЧ'!G566="Подземная бесканальная",2,IF('14.1.ТС УЧ'!G566="Надземная",1,0)))</f>
        <v>2</v>
      </c>
      <c r="G567" s="104">
        <f t="shared" si="90"/>
        <v>0.05</v>
      </c>
      <c r="H567" s="14">
        <f ca="1">IF(C567=0,0,YEAR(TODAY())-'14.1.ТС УЧ'!F566)</f>
        <v>38</v>
      </c>
      <c r="I567" s="104">
        <f>IF(C567=0,0,'14.1.ТС УЧ'!I566/1000)</f>
        <v>4.4999999999999998E-2</v>
      </c>
      <c r="J567" s="104">
        <f t="shared" si="91"/>
        <v>1</v>
      </c>
      <c r="K567" s="14">
        <f>IF(C567=0,0,'14.1.ТС УЧ'!H566/1000)</f>
        <v>2.7E-2</v>
      </c>
      <c r="L567" s="14">
        <f t="shared" ca="1" si="92"/>
        <v>3.3429472211396343</v>
      </c>
      <c r="M567" s="13">
        <f t="shared" ca="1" si="93"/>
        <v>1.1412278748440332</v>
      </c>
      <c r="N567" s="13">
        <f t="shared" ca="1" si="94"/>
        <v>5.1355254367981495E-2</v>
      </c>
      <c r="O567" s="12">
        <f t="shared" si="95"/>
        <v>3.6352898884623777</v>
      </c>
      <c r="P567" s="12">
        <f t="shared" si="96"/>
        <v>0.27508122616955066</v>
      </c>
      <c r="Q567" s="11">
        <f t="shared" ca="1" si="88"/>
        <v>116580.64335284753</v>
      </c>
      <c r="R567" s="10">
        <f t="shared" ca="1" si="97"/>
        <v>0.94994113984209649</v>
      </c>
      <c r="U567" s="9">
        <f t="shared" ca="1" si="89"/>
        <v>116571.61902285225</v>
      </c>
    </row>
    <row r="568" spans="2:21" ht="27.6" x14ac:dyDescent="0.3">
      <c r="B568" s="104">
        <v>562</v>
      </c>
      <c r="C568" s="104" t="str">
        <f>'14.1.ТС УЧ'!C567</f>
        <v xml:space="preserve">Блочно-модульная котельная EMS-5600M (п. Сатис) </v>
      </c>
      <c r="D568" s="104" t="str">
        <f>'14.1.ТС УЧ'!D567</f>
        <v>ТК21</v>
      </c>
      <c r="E568" s="104" t="str">
        <f>'14.1.ТС УЧ'!E567</f>
        <v xml:space="preserve">ГрОт-Советская, 16 </v>
      </c>
      <c r="F568" s="104">
        <f>IF('14.1.ТС УЧ'!G567="Подземная канальная или подвальная",2,IF('14.1.ТС УЧ'!G567="Подземная бесканальная",2,IF('14.1.ТС УЧ'!G567="Надземная",1,0)))</f>
        <v>2</v>
      </c>
      <c r="G568" s="104">
        <f t="shared" si="90"/>
        <v>0.05</v>
      </c>
      <c r="H568" s="14">
        <f ca="1">IF(C568=0,0,YEAR(TODAY())-'14.1.ТС УЧ'!F567)</f>
        <v>41</v>
      </c>
      <c r="I568" s="104">
        <f>IF(C568=0,0,'14.1.ТС УЧ'!I567/1000)</f>
        <v>5.0999999999999997E-2</v>
      </c>
      <c r="J568" s="104">
        <f t="shared" si="91"/>
        <v>1</v>
      </c>
      <c r="K568" s="14">
        <f>IF(C568=0,0,'14.1.ТС УЧ'!H567/1000)</f>
        <v>2.7E-2</v>
      </c>
      <c r="L568" s="14">
        <f t="shared" ca="1" si="92"/>
        <v>3.8839505531533853</v>
      </c>
      <c r="M568" s="13">
        <f t="shared" ca="1" si="93"/>
        <v>2.9255555368259798</v>
      </c>
      <c r="N568" s="13">
        <f t="shared" ca="1" si="94"/>
        <v>0.14920333237812497</v>
      </c>
      <c r="O568" s="12">
        <f t="shared" si="95"/>
        <v>3.6352898884623777</v>
      </c>
      <c r="P568" s="12">
        <f t="shared" si="96"/>
        <v>0.27508122616955066</v>
      </c>
      <c r="Q568" s="11">
        <f t="shared" ca="1" si="88"/>
        <v>116580.64335284753</v>
      </c>
      <c r="R568" s="10">
        <f t="shared" ca="1" si="97"/>
        <v>0.86139394781108058</v>
      </c>
      <c r="U568" s="9">
        <f t="shared" ca="1" si="89"/>
        <v>116572.16142021776</v>
      </c>
    </row>
    <row r="569" spans="2:21" ht="27.6" x14ac:dyDescent="0.3">
      <c r="B569" s="104">
        <v>563</v>
      </c>
      <c r="C569" s="104" t="str">
        <f>'14.1.ТС УЧ'!C568</f>
        <v xml:space="preserve">Блочно-модульная котельная EMS-5600M (п. Сатис) </v>
      </c>
      <c r="D569" s="104" t="str">
        <f>'14.1.ТС УЧ'!D568</f>
        <v>ГрОт-Советская, 16</v>
      </c>
      <c r="E569" s="104" t="str">
        <f>'14.1.ТС УЧ'!E568</f>
        <v xml:space="preserve">ул. Советская, 18 </v>
      </c>
      <c r="F569" s="104">
        <f>IF('14.1.ТС УЧ'!G568="Подземная канальная или подвальная",2,IF('14.1.ТС УЧ'!G568="Подземная бесканальная",2,IF('14.1.ТС УЧ'!G568="Надземная",1,0)))</f>
        <v>2</v>
      </c>
      <c r="G569" s="104">
        <f t="shared" si="90"/>
        <v>0.05</v>
      </c>
      <c r="H569" s="14">
        <f ca="1">IF(C569=0,0,YEAR(TODAY())-'14.1.ТС УЧ'!F568)</f>
        <v>41</v>
      </c>
      <c r="I569" s="104">
        <f>IF(C569=0,0,'14.1.ТС УЧ'!I568/1000)</f>
        <v>1.6E-2</v>
      </c>
      <c r="J569" s="104">
        <f t="shared" si="91"/>
        <v>1</v>
      </c>
      <c r="K569" s="14">
        <f>IF(C569=0,0,'14.1.ТС УЧ'!H568/1000)</f>
        <v>2.7E-2</v>
      </c>
      <c r="L569" s="14">
        <f t="shared" ca="1" si="92"/>
        <v>3.8839505531533853</v>
      </c>
      <c r="M569" s="13">
        <f t="shared" ca="1" si="93"/>
        <v>2.9255555368259798</v>
      </c>
      <c r="N569" s="13">
        <f t="shared" ca="1" si="94"/>
        <v>4.6808888589215676E-2</v>
      </c>
      <c r="O569" s="12">
        <f t="shared" si="95"/>
        <v>3.6352898884623777</v>
      </c>
      <c r="P569" s="12">
        <f t="shared" si="96"/>
        <v>0.27508122616955066</v>
      </c>
      <c r="Q569" s="11">
        <f t="shared" ca="1" si="88"/>
        <v>116580.64335284753</v>
      </c>
      <c r="R569" s="10">
        <f t="shared" ca="1" si="97"/>
        <v>0.95426975200338571</v>
      </c>
      <c r="U569" s="9">
        <f t="shared" ca="1" si="89"/>
        <v>116572.33158409713</v>
      </c>
    </row>
    <row r="570" spans="2:21" ht="27.6" x14ac:dyDescent="0.3">
      <c r="B570" s="104">
        <v>564</v>
      </c>
      <c r="C570" s="104" t="str">
        <f>'14.1.ТС УЧ'!C569</f>
        <v xml:space="preserve">Блочно-модульная котельная EMS-5600M (п. Сатис) </v>
      </c>
      <c r="D570" s="104" t="str">
        <f>'14.1.ТС УЧ'!D569</f>
        <v>ТК22</v>
      </c>
      <c r="E570" s="104" t="str">
        <f>'14.1.ТС УЧ'!E569</f>
        <v xml:space="preserve">ТК22А </v>
      </c>
      <c r="F570" s="104">
        <f>IF('14.1.ТС УЧ'!G569="Подземная канальная или подвальная",2,IF('14.1.ТС УЧ'!G569="Подземная бесканальная",2,IF('14.1.ТС УЧ'!G569="Надземная",1,0)))</f>
        <v>2</v>
      </c>
      <c r="G570" s="104">
        <f t="shared" si="90"/>
        <v>0.05</v>
      </c>
      <c r="H570" s="14">
        <f ca="1">IF(C570=0,0,YEAR(TODAY())-'14.1.ТС УЧ'!F569)</f>
        <v>42</v>
      </c>
      <c r="I570" s="104">
        <f>IF(C570=0,0,'14.1.ТС УЧ'!I569/1000)</f>
        <v>1.9E-2</v>
      </c>
      <c r="J570" s="104">
        <f t="shared" si="91"/>
        <v>1</v>
      </c>
      <c r="K570" s="14">
        <f>IF(C570=0,0,'14.1.ТС УЧ'!H569/1000)</f>
        <v>2.7E-2</v>
      </c>
      <c r="L570" s="14">
        <f t="shared" ca="1" si="92"/>
        <v>4.0830849562838258</v>
      </c>
      <c r="M570" s="13">
        <f t="shared" ca="1" si="93"/>
        <v>4.1735009392570541</v>
      </c>
      <c r="N570" s="13">
        <f t="shared" ca="1" si="94"/>
        <v>7.9296517845884026E-2</v>
      </c>
      <c r="O570" s="12">
        <f t="shared" si="95"/>
        <v>3.6352898884623777</v>
      </c>
      <c r="P570" s="12">
        <f t="shared" si="96"/>
        <v>0.27508122616955066</v>
      </c>
      <c r="Q570" s="11">
        <f t="shared" ca="1" si="88"/>
        <v>116580.64335284753</v>
      </c>
      <c r="R570" s="10">
        <f t="shared" ca="1" si="97"/>
        <v>0.92376597073526867</v>
      </c>
      <c r="U570" s="9">
        <f t="shared" ca="1" si="89"/>
        <v>116572.61984992665</v>
      </c>
    </row>
    <row r="571" spans="2:21" ht="27.6" x14ac:dyDescent="0.3">
      <c r="B571" s="104">
        <v>565</v>
      </c>
      <c r="C571" s="104" t="str">
        <f>'14.1.ТС УЧ'!C570</f>
        <v xml:space="preserve">Блочно-модульная котельная EMS-5600M (п. Сатис) </v>
      </c>
      <c r="D571" s="104" t="str">
        <f>'14.1.ТС УЧ'!D570</f>
        <v>ТК22А</v>
      </c>
      <c r="E571" s="104" t="str">
        <f>'14.1.ТС УЧ'!E570</f>
        <v xml:space="preserve">ул. Советская, 10 </v>
      </c>
      <c r="F571" s="104">
        <f>IF('14.1.ТС УЧ'!G570="Подземная канальная или подвальная",2,IF('14.1.ТС УЧ'!G570="Подземная бесканальная",2,IF('14.1.ТС УЧ'!G570="Надземная",1,0)))</f>
        <v>2</v>
      </c>
      <c r="G571" s="104">
        <f t="shared" si="90"/>
        <v>0.05</v>
      </c>
      <c r="H571" s="14">
        <f ca="1">IF(C571=0,0,YEAR(TODAY())-'14.1.ТС УЧ'!F570)</f>
        <v>3</v>
      </c>
      <c r="I571" s="104">
        <f>IF(C571=0,0,'14.1.ТС УЧ'!I570/1000)</f>
        <v>1.4E-2</v>
      </c>
      <c r="J571" s="104">
        <f t="shared" si="91"/>
        <v>1</v>
      </c>
      <c r="K571" s="14">
        <f>IF(C571=0,0,'14.1.ТС УЧ'!H570/1000)</f>
        <v>2.7E-2</v>
      </c>
      <c r="L571" s="14">
        <f t="shared" ca="1" si="92"/>
        <v>0.8</v>
      </c>
      <c r="M571" s="13">
        <f t="shared" ca="1" si="93"/>
        <v>6.3612981826969603E-2</v>
      </c>
      <c r="N571" s="13">
        <f t="shared" ca="1" si="94"/>
        <v>8.905817455775745E-4</v>
      </c>
      <c r="O571" s="12">
        <f t="shared" si="95"/>
        <v>3.6352898884623777</v>
      </c>
      <c r="P571" s="12">
        <f t="shared" si="96"/>
        <v>0.27508122616955066</v>
      </c>
      <c r="Q571" s="11">
        <f t="shared" ca="1" si="88"/>
        <v>116580.64335284753</v>
      </c>
      <c r="R571" s="10">
        <f t="shared" ca="1" si="97"/>
        <v>0.99910981470464599</v>
      </c>
      <c r="U571" s="9">
        <f t="shared" ca="1" si="89"/>
        <v>116572.62308744946</v>
      </c>
    </row>
    <row r="572" spans="2:21" ht="27.6" x14ac:dyDescent="0.3">
      <c r="B572" s="104">
        <v>566</v>
      </c>
      <c r="C572" s="104" t="str">
        <f>'14.1.ТС УЧ'!C571</f>
        <v xml:space="preserve">Блочно-модульная котельная EMS-5600M (п. Сатис) </v>
      </c>
      <c r="D572" s="104" t="str">
        <f>'14.1.ТС УЧ'!D571</f>
        <v>ТК22А</v>
      </c>
      <c r="E572" s="104" t="str">
        <f>'14.1.ТС УЧ'!E571</f>
        <v xml:space="preserve">ул. Советская, 12 </v>
      </c>
      <c r="F572" s="104">
        <f>IF('14.1.ТС УЧ'!G571="Подземная канальная или подвальная",2,IF('14.1.ТС УЧ'!G571="Подземная бесканальная",2,IF('14.1.ТС УЧ'!G571="Надземная",1,0)))</f>
        <v>2</v>
      </c>
      <c r="G572" s="104">
        <f t="shared" si="90"/>
        <v>0.05</v>
      </c>
      <c r="H572" s="14">
        <f ca="1">IF(C572=0,0,YEAR(TODAY())-'14.1.ТС УЧ'!F571)</f>
        <v>3</v>
      </c>
      <c r="I572" s="104">
        <f>IF(C572=0,0,'14.1.ТС УЧ'!I571/1000)</f>
        <v>3.6999999999999998E-2</v>
      </c>
      <c r="J572" s="104">
        <f t="shared" si="91"/>
        <v>1</v>
      </c>
      <c r="K572" s="14">
        <f>IF(C572=0,0,'14.1.ТС УЧ'!H571/1000)</f>
        <v>2.7E-2</v>
      </c>
      <c r="L572" s="14">
        <f t="shared" ca="1" si="92"/>
        <v>0.8</v>
      </c>
      <c r="M572" s="13">
        <f t="shared" ca="1" si="93"/>
        <v>6.3612981826969603E-2</v>
      </c>
      <c r="N572" s="13">
        <f t="shared" ca="1" si="94"/>
        <v>2.3536803275978754E-3</v>
      </c>
      <c r="O572" s="12">
        <f t="shared" si="95"/>
        <v>3.6352898884623777</v>
      </c>
      <c r="P572" s="12">
        <f t="shared" si="96"/>
        <v>0.27508122616955066</v>
      </c>
      <c r="Q572" s="11">
        <f t="shared" ca="1" si="88"/>
        <v>116580.64335284753</v>
      </c>
      <c r="R572" s="10">
        <f t="shared" ca="1" si="97"/>
        <v>0.99764908740606517</v>
      </c>
      <c r="U572" s="9">
        <f t="shared" ca="1" si="89"/>
        <v>116572.63164375976</v>
      </c>
    </row>
    <row r="573" spans="2:21" ht="27.6" x14ac:dyDescent="0.3">
      <c r="B573" s="104">
        <v>567</v>
      </c>
      <c r="C573" s="104" t="str">
        <f>'14.1.ТС УЧ'!C572</f>
        <v xml:space="preserve">Блочно-модульная котельная EMS-5600M (п. Сатис) </v>
      </c>
      <c r="D573" s="104" t="str">
        <f>'14.1.ТС УЧ'!D572</f>
        <v>ТК22А</v>
      </c>
      <c r="E573" s="104" t="str">
        <f>'14.1.ТС УЧ'!E572</f>
        <v xml:space="preserve">ул. Советская, 8 </v>
      </c>
      <c r="F573" s="104">
        <f>IF('14.1.ТС УЧ'!G572="Подземная канальная или подвальная",2,IF('14.1.ТС УЧ'!G572="Подземная бесканальная",2,IF('14.1.ТС УЧ'!G572="Надземная",1,0)))</f>
        <v>2</v>
      </c>
      <c r="G573" s="104">
        <f t="shared" si="90"/>
        <v>0.05</v>
      </c>
      <c r="H573" s="14">
        <f ca="1">IF(C573=0,0,YEAR(TODAY())-'14.1.ТС УЧ'!F572)</f>
        <v>39</v>
      </c>
      <c r="I573" s="104">
        <f>IF(C573=0,0,'14.1.ТС УЧ'!I572/1000)</f>
        <v>4.4999999999999998E-2</v>
      </c>
      <c r="J573" s="104">
        <f t="shared" si="91"/>
        <v>1</v>
      </c>
      <c r="K573" s="14">
        <f>IF(C573=0,0,'14.1.ТС УЧ'!H572/1000)</f>
        <v>2.7E-2</v>
      </c>
      <c r="L573" s="14">
        <f t="shared" ca="1" si="92"/>
        <v>3.5143437902946464</v>
      </c>
      <c r="M573" s="13">
        <f t="shared" ca="1" si="93"/>
        <v>1.5314740018877633</v>
      </c>
      <c r="N573" s="13">
        <f t="shared" ca="1" si="94"/>
        <v>6.8916330084949351E-2</v>
      </c>
      <c r="O573" s="12">
        <f t="shared" si="95"/>
        <v>3.6352898884623777</v>
      </c>
      <c r="P573" s="12">
        <f t="shared" si="96"/>
        <v>0.27508122616955066</v>
      </c>
      <c r="Q573" s="11">
        <f t="shared" ca="1" si="88"/>
        <v>116580.64335284753</v>
      </c>
      <c r="R573" s="10">
        <f t="shared" ca="1" si="97"/>
        <v>0.93340477470927863</v>
      </c>
      <c r="U573" s="9">
        <f t="shared" ca="1" si="89"/>
        <v>116572.88217459766</v>
      </c>
    </row>
    <row r="574" spans="2:21" ht="27.6" x14ac:dyDescent="0.3">
      <c r="B574" s="104">
        <v>568</v>
      </c>
      <c r="C574" s="104" t="str">
        <f>'14.1.ТС УЧ'!C573</f>
        <v xml:space="preserve">Блочно-модульная котельная EMS-5600M (п. Сатис) </v>
      </c>
      <c r="D574" s="104" t="str">
        <f>'14.1.ТС УЧ'!D573</f>
        <v>ТК41</v>
      </c>
      <c r="E574" s="104" t="str">
        <f>'14.1.ТС УЧ'!E573</f>
        <v xml:space="preserve">ул. Первомайская, 35А </v>
      </c>
      <c r="F574" s="104">
        <f>IF('14.1.ТС УЧ'!G573="Подземная канальная или подвальная",2,IF('14.1.ТС УЧ'!G573="Подземная бесканальная",2,IF('14.1.ТС УЧ'!G573="Надземная",1,0)))</f>
        <v>2</v>
      </c>
      <c r="G574" s="104">
        <f t="shared" si="90"/>
        <v>0.05</v>
      </c>
      <c r="H574" s="14">
        <f ca="1">IF(C574=0,0,YEAR(TODAY())-'14.1.ТС УЧ'!F573)</f>
        <v>34</v>
      </c>
      <c r="I574" s="104">
        <f>IF(C574=0,0,'14.1.ТС УЧ'!I573/1000)</f>
        <v>1.2500000000000001E-2</v>
      </c>
      <c r="J574" s="104">
        <f t="shared" si="91"/>
        <v>1</v>
      </c>
      <c r="K574" s="14">
        <f>IF(C574=0,0,'14.1.ТС УЧ'!H573/1000)</f>
        <v>2.7E-2</v>
      </c>
      <c r="L574" s="14">
        <f t="shared" ca="1" si="92"/>
        <v>2.7369736958636</v>
      </c>
      <c r="M574" s="13">
        <f t="shared" ca="1" si="93"/>
        <v>0.41892367348157439</v>
      </c>
      <c r="N574" s="13">
        <f t="shared" ca="1" si="94"/>
        <v>5.23654591851968E-3</v>
      </c>
      <c r="O574" s="12">
        <f t="shared" si="95"/>
        <v>3.6352898884623777</v>
      </c>
      <c r="P574" s="12">
        <f t="shared" si="96"/>
        <v>0.27508122616955066</v>
      </c>
      <c r="Q574" s="11">
        <f t="shared" ca="1" si="88"/>
        <v>116580.64335284753</v>
      </c>
      <c r="R574" s="10">
        <f t="shared" ca="1" si="97"/>
        <v>0.99477714088710834</v>
      </c>
      <c r="U574" s="9">
        <f t="shared" ca="1" si="89"/>
        <v>116572.90121096009</v>
      </c>
    </row>
    <row r="575" spans="2:21" ht="27.6" x14ac:dyDescent="0.3">
      <c r="B575" s="104">
        <v>569</v>
      </c>
      <c r="C575" s="104" t="str">
        <f>'14.1.ТС УЧ'!C574</f>
        <v xml:space="preserve">Блочно-модульная котельная EMS-5600M (п. Сатис) </v>
      </c>
      <c r="D575" s="104" t="str">
        <f>'14.1.ТС УЧ'!D574</f>
        <v>ТК36А</v>
      </c>
      <c r="E575" s="104" t="str">
        <f>'14.1.ТС УЧ'!E574</f>
        <v xml:space="preserve">ул. Первомайская, 18А </v>
      </c>
      <c r="F575" s="104">
        <f>IF('14.1.ТС УЧ'!G574="Подземная канальная или подвальная",2,IF('14.1.ТС УЧ'!G574="Подземная бесканальная",2,IF('14.1.ТС УЧ'!G574="Надземная",1,0)))</f>
        <v>2</v>
      </c>
      <c r="G575" s="104">
        <f t="shared" si="90"/>
        <v>0.05</v>
      </c>
      <c r="H575" s="14">
        <f ca="1">IF(C575=0,0,YEAR(TODAY())-'14.1.ТС УЧ'!F574)</f>
        <v>38</v>
      </c>
      <c r="I575" s="104">
        <f>IF(C575=0,0,'14.1.ТС УЧ'!I574/1000)</f>
        <v>1.2E-2</v>
      </c>
      <c r="J575" s="104">
        <f t="shared" si="91"/>
        <v>1</v>
      </c>
      <c r="K575" s="14">
        <f>IF(C575=0,0,'14.1.ТС УЧ'!H574/1000)</f>
        <v>2.7E-2</v>
      </c>
      <c r="L575" s="14">
        <f t="shared" ca="1" si="92"/>
        <v>3.3429472211396343</v>
      </c>
      <c r="M575" s="13">
        <f t="shared" ca="1" si="93"/>
        <v>1.1412278748440332</v>
      </c>
      <c r="N575" s="13">
        <f t="shared" ca="1" si="94"/>
        <v>1.3694734498128398E-2</v>
      </c>
      <c r="O575" s="12">
        <f t="shared" si="95"/>
        <v>3.6352898884623777</v>
      </c>
      <c r="P575" s="12">
        <f t="shared" si="96"/>
        <v>0.27508122616955066</v>
      </c>
      <c r="Q575" s="11">
        <f t="shared" ca="1" si="88"/>
        <v>116580.64335284753</v>
      </c>
      <c r="R575" s="10">
        <f t="shared" ca="1" si="97"/>
        <v>0.9863986117750303</v>
      </c>
      <c r="U575" s="9">
        <f t="shared" ca="1" si="89"/>
        <v>116572.95099528994</v>
      </c>
    </row>
    <row r="576" spans="2:21" ht="27.6" x14ac:dyDescent="0.3">
      <c r="B576" s="104">
        <v>570</v>
      </c>
      <c r="C576" s="104" t="str">
        <f>'14.1.ТС УЧ'!C575</f>
        <v xml:space="preserve">Блочно-модульная котельная EMS-5600M (п. Сатис) </v>
      </c>
      <c r="D576" s="104" t="str">
        <f>'14.1.ТС УЧ'!D575</f>
        <v>ТК30А</v>
      </c>
      <c r="E576" s="104" t="str">
        <f>'14.1.ТС УЧ'!E575</f>
        <v xml:space="preserve">ул. Первомайская, 24 </v>
      </c>
      <c r="F576" s="104">
        <f>IF('14.1.ТС УЧ'!G575="Подземная канальная или подвальная",2,IF('14.1.ТС УЧ'!G575="Подземная бесканальная",2,IF('14.1.ТС УЧ'!G575="Надземная",1,0)))</f>
        <v>2</v>
      </c>
      <c r="G576" s="104">
        <f t="shared" si="90"/>
        <v>0.05</v>
      </c>
      <c r="H576" s="14">
        <f ca="1">IF(C576=0,0,YEAR(TODAY())-'14.1.ТС УЧ'!F575)</f>
        <v>46</v>
      </c>
      <c r="I576" s="104">
        <f>IF(C576=0,0,'14.1.ТС УЧ'!I575/1000)</f>
        <v>1.7999999999999999E-2</v>
      </c>
      <c r="J576" s="104">
        <f t="shared" si="91"/>
        <v>1</v>
      </c>
      <c r="K576" s="14">
        <f>IF(C576=0,0,'14.1.ТС УЧ'!H575/1000)</f>
        <v>2.7E-2</v>
      </c>
      <c r="L576" s="14">
        <f t="shared" ca="1" si="92"/>
        <v>4.9870912274073591</v>
      </c>
      <c r="M576" s="13">
        <f t="shared" ca="1" si="93"/>
        <v>21.950577009860076</v>
      </c>
      <c r="N576" s="13">
        <f t="shared" ca="1" si="94"/>
        <v>0.39511038617748134</v>
      </c>
      <c r="O576" s="12">
        <f t="shared" si="95"/>
        <v>3.6352898884623777</v>
      </c>
      <c r="P576" s="12">
        <f t="shared" si="96"/>
        <v>0.27508122616955066</v>
      </c>
      <c r="Q576" s="11">
        <f t="shared" ca="1" si="88"/>
        <v>116580.64335284753</v>
      </c>
      <c r="R576" s="10">
        <f t="shared" ca="1" si="97"/>
        <v>0.6736056783887705</v>
      </c>
      <c r="U576" s="9">
        <f t="shared" ca="1" si="89"/>
        <v>116574.38733608164</v>
      </c>
    </row>
    <row r="577" spans="2:21" ht="27.6" x14ac:dyDescent="0.3">
      <c r="B577" s="104">
        <v>571</v>
      </c>
      <c r="C577" s="104" t="str">
        <f>'14.1.ТС УЧ'!C576</f>
        <v xml:space="preserve">Блочно-модульная котельная EMS-5600M (п. Сатис) </v>
      </c>
      <c r="D577" s="104" t="str">
        <f>'14.1.ТС УЧ'!D576</f>
        <v>ТК30А</v>
      </c>
      <c r="E577" s="104" t="str">
        <f>'14.1.ТС УЧ'!E576</f>
        <v xml:space="preserve">ул. Первомайская, 26/1 </v>
      </c>
      <c r="F577" s="104">
        <f>IF('14.1.ТС УЧ'!G576="Подземная канальная или подвальная",2,IF('14.1.ТС УЧ'!G576="Подземная бесканальная",2,IF('14.1.ТС УЧ'!G576="Надземная",1,0)))</f>
        <v>2</v>
      </c>
      <c r="G577" s="104">
        <f t="shared" si="90"/>
        <v>0.05</v>
      </c>
      <c r="H577" s="14">
        <f ca="1">IF(C577=0,0,YEAR(TODAY())-'14.1.ТС УЧ'!F576)</f>
        <v>46</v>
      </c>
      <c r="I577" s="104">
        <f>IF(C577=0,0,'14.1.ТС УЧ'!I576/1000)</f>
        <v>2.5000000000000001E-2</v>
      </c>
      <c r="J577" s="104">
        <f t="shared" si="91"/>
        <v>1</v>
      </c>
      <c r="K577" s="14">
        <f>IF(C577=0,0,'14.1.ТС УЧ'!H576/1000)</f>
        <v>2.7E-2</v>
      </c>
      <c r="L577" s="14">
        <f t="shared" ca="1" si="92"/>
        <v>4.9870912274073591</v>
      </c>
      <c r="M577" s="13">
        <f t="shared" ca="1" si="93"/>
        <v>21.950577009860076</v>
      </c>
      <c r="N577" s="13">
        <f t="shared" ca="1" si="94"/>
        <v>0.54876442524650193</v>
      </c>
      <c r="O577" s="12">
        <f t="shared" si="95"/>
        <v>3.6352898884623777</v>
      </c>
      <c r="P577" s="12">
        <f t="shared" si="96"/>
        <v>0.27508122616955066</v>
      </c>
      <c r="Q577" s="11">
        <f t="shared" ca="1" si="88"/>
        <v>116580.64335284753</v>
      </c>
      <c r="R577" s="10">
        <f t="shared" ca="1" si="97"/>
        <v>0.5776631155804296</v>
      </c>
      <c r="U577" s="9">
        <f t="shared" ca="1" si="89"/>
        <v>116576.38225384789</v>
      </c>
    </row>
    <row r="578" spans="2:21" ht="27.6" x14ac:dyDescent="0.3">
      <c r="B578" s="104">
        <v>572</v>
      </c>
      <c r="C578" s="104" t="str">
        <f>'14.1.ТС УЧ'!C577</f>
        <v xml:space="preserve">Блочно-модульная котельная EMS-5600M (п. Сатис) </v>
      </c>
      <c r="D578" s="104" t="str">
        <f>'14.1.ТС УЧ'!D577</f>
        <v>ТК30</v>
      </c>
      <c r="E578" s="104" t="str">
        <f>'14.1.ТС УЧ'!E577</f>
        <v xml:space="preserve">ул. Первомайская, 26А </v>
      </c>
      <c r="F578" s="104">
        <f>IF('14.1.ТС УЧ'!G577="Подземная канальная или подвальная",2,IF('14.1.ТС УЧ'!G577="Подземная бесканальная",2,IF('14.1.ТС УЧ'!G577="Надземная",1,0)))</f>
        <v>2</v>
      </c>
      <c r="G578" s="104">
        <f t="shared" si="90"/>
        <v>0.05</v>
      </c>
      <c r="H578" s="14">
        <f ca="1">IF(C578=0,0,YEAR(TODAY())-'14.1.ТС УЧ'!F577)</f>
        <v>46</v>
      </c>
      <c r="I578" s="104">
        <f>IF(C578=0,0,'14.1.ТС УЧ'!I577/1000)</f>
        <v>1.7999999999999999E-2</v>
      </c>
      <c r="J578" s="104">
        <f t="shared" si="91"/>
        <v>1</v>
      </c>
      <c r="K578" s="14">
        <f>IF(C578=0,0,'14.1.ТС УЧ'!H577/1000)</f>
        <v>2.7E-2</v>
      </c>
      <c r="L578" s="14">
        <f t="shared" ca="1" si="92"/>
        <v>4.9870912274073591</v>
      </c>
      <c r="M578" s="13">
        <f t="shared" ca="1" si="93"/>
        <v>21.950577009860076</v>
      </c>
      <c r="N578" s="13">
        <f t="shared" ca="1" si="94"/>
        <v>0.39511038617748134</v>
      </c>
      <c r="O578" s="12">
        <f t="shared" si="95"/>
        <v>3.6352898884623777</v>
      </c>
      <c r="P578" s="12">
        <f t="shared" si="96"/>
        <v>0.27508122616955066</v>
      </c>
      <c r="Q578" s="11">
        <f t="shared" ca="1" si="88"/>
        <v>116580.64335284753</v>
      </c>
      <c r="R578" s="10">
        <f t="shared" ca="1" si="97"/>
        <v>0.6736056783887705</v>
      </c>
      <c r="U578" s="9">
        <f t="shared" ca="1" si="89"/>
        <v>116577.81859463958</v>
      </c>
    </row>
    <row r="579" spans="2:21" ht="27.6" x14ac:dyDescent="0.3">
      <c r="B579" s="104">
        <v>573</v>
      </c>
      <c r="C579" s="104" t="str">
        <f>'14.1.ТС УЧ'!C578</f>
        <v xml:space="preserve">Блочно-модульная котельная EMS-5600M (п. Сатис) </v>
      </c>
      <c r="D579" s="104" t="str">
        <f>'14.1.ТС УЧ'!D578</f>
        <v>ТК30</v>
      </c>
      <c r="E579" s="104" t="str">
        <f>'14.1.ТС УЧ'!E578</f>
        <v xml:space="preserve">ул. Советская, 4 </v>
      </c>
      <c r="F579" s="104">
        <f>IF('14.1.ТС УЧ'!G578="Подземная канальная или подвальная",2,IF('14.1.ТС УЧ'!G578="Подземная бесканальная",2,IF('14.1.ТС УЧ'!G578="Надземная",1,0)))</f>
        <v>2</v>
      </c>
      <c r="G579" s="104">
        <f t="shared" si="90"/>
        <v>0.05</v>
      </c>
      <c r="H579" s="14">
        <f ca="1">IF(C579=0,0,YEAR(TODAY())-'14.1.ТС УЧ'!F578)</f>
        <v>46</v>
      </c>
      <c r="I579" s="104">
        <f>IF(C579=0,0,'14.1.ТС УЧ'!I578/1000)</f>
        <v>3.4000000000000002E-2</v>
      </c>
      <c r="J579" s="104">
        <f t="shared" si="91"/>
        <v>1</v>
      </c>
      <c r="K579" s="14">
        <f>IF(C579=0,0,'14.1.ТС УЧ'!H578/1000)</f>
        <v>2.7E-2</v>
      </c>
      <c r="L579" s="14">
        <f t="shared" ca="1" si="92"/>
        <v>4.9870912274073591</v>
      </c>
      <c r="M579" s="13">
        <f t="shared" ca="1" si="93"/>
        <v>21.950577009860076</v>
      </c>
      <c r="N579" s="13">
        <f t="shared" ca="1" si="94"/>
        <v>0.74631961833524263</v>
      </c>
      <c r="O579" s="12">
        <f t="shared" si="95"/>
        <v>3.6352898884623777</v>
      </c>
      <c r="P579" s="12">
        <f t="shared" si="96"/>
        <v>0.27508122616955066</v>
      </c>
      <c r="Q579" s="11">
        <f t="shared" ca="1" si="88"/>
        <v>116580.64335284753</v>
      </c>
      <c r="R579" s="10">
        <f t="shared" ca="1" si="97"/>
        <v>0.47410824502096871</v>
      </c>
      <c r="U579" s="9">
        <f t="shared" ca="1" si="89"/>
        <v>116580.53168280168</v>
      </c>
    </row>
    <row r="580" spans="2:21" ht="27.6" x14ac:dyDescent="0.3">
      <c r="B580" s="104">
        <v>574</v>
      </c>
      <c r="C580" s="104" t="str">
        <f>'14.1.ТС УЧ'!C579</f>
        <v xml:space="preserve">Блочно-модульная котельная EMS-5600M (п. Сатис) </v>
      </c>
      <c r="D580" s="104" t="str">
        <f>'14.1.ТС УЧ'!D579</f>
        <v>ГрОт-Советская, 16</v>
      </c>
      <c r="E580" s="104" t="str">
        <f>'14.1.ТС УЧ'!E579</f>
        <v xml:space="preserve">ул. Советская, 16 </v>
      </c>
      <c r="F580" s="104">
        <f>IF('14.1.ТС УЧ'!G579="Подземная канальная или подвальная",2,IF('14.1.ТС УЧ'!G579="Подземная бесканальная",2,IF('14.1.ТС УЧ'!G579="Надземная",1,0)))</f>
        <v>2</v>
      </c>
      <c r="G580" s="104">
        <f t="shared" si="90"/>
        <v>0.05</v>
      </c>
      <c r="H580" s="14">
        <f ca="1">IF(C580=0,0,YEAR(TODAY())-'14.1.ТС УЧ'!F579)</f>
        <v>41</v>
      </c>
      <c r="I580" s="104">
        <f>IF(C580=0,0,'14.1.ТС УЧ'!I579/1000)</f>
        <v>2E-3</v>
      </c>
      <c r="J580" s="104">
        <f t="shared" si="91"/>
        <v>1</v>
      </c>
      <c r="K580" s="14">
        <f>IF(C580=0,0,'14.1.ТС УЧ'!H579/1000)</f>
        <v>2.7E-2</v>
      </c>
      <c r="L580" s="14">
        <f t="shared" ca="1" si="92"/>
        <v>3.8839505531533853</v>
      </c>
      <c r="M580" s="13">
        <f t="shared" ca="1" si="93"/>
        <v>2.9255555368259798</v>
      </c>
      <c r="N580" s="13">
        <f t="shared" ca="1" si="94"/>
        <v>5.8511110736519595E-3</v>
      </c>
      <c r="O580" s="12">
        <f t="shared" si="95"/>
        <v>3.6352898884623777</v>
      </c>
      <c r="P580" s="12">
        <f t="shared" si="96"/>
        <v>0.27508122616955066</v>
      </c>
      <c r="Q580" s="11">
        <f t="shared" ca="1" si="88"/>
        <v>116580.64335284753</v>
      </c>
      <c r="R580" s="10">
        <f t="shared" ca="1" si="97"/>
        <v>0.99416597333957235</v>
      </c>
      <c r="U580" s="9">
        <f t="shared" ca="1" si="89"/>
        <v>116580.55295328661</v>
      </c>
    </row>
    <row r="581" spans="2:21" ht="27.6" x14ac:dyDescent="0.3">
      <c r="B581" s="104">
        <v>575</v>
      </c>
      <c r="C581" s="104" t="str">
        <f>'14.1.ТС УЧ'!C580</f>
        <v xml:space="preserve">Блочно-модульная котельная EMS-5600M (п. Сатис) </v>
      </c>
      <c r="D581" s="104" t="str">
        <f>'14.1.ТС УЧ'!D580</f>
        <v>ГрОт-Советская, 16</v>
      </c>
      <c r="E581" s="104" t="str">
        <f>'14.1.ТС УЧ'!E580</f>
        <v xml:space="preserve">ГрОт-Советская, 16 </v>
      </c>
      <c r="F581" s="104">
        <f>IF('14.1.ТС УЧ'!G580="Подземная канальная или подвальная",2,IF('14.1.ТС УЧ'!G580="Подземная бесканальная",2,IF('14.1.ТС УЧ'!G580="Надземная",1,0)))</f>
        <v>2</v>
      </c>
      <c r="G581" s="104">
        <f t="shared" si="90"/>
        <v>0.05</v>
      </c>
      <c r="H581" s="14">
        <f ca="1">IF(C581=0,0,YEAR(TODAY())-'14.1.ТС УЧ'!F580)</f>
        <v>41</v>
      </c>
      <c r="I581" s="104">
        <f>IF(C581=0,0,'14.1.ТС УЧ'!I580/1000)</f>
        <v>8.5000000000000006E-3</v>
      </c>
      <c r="J581" s="104">
        <f t="shared" si="91"/>
        <v>1</v>
      </c>
      <c r="K581" s="14">
        <f>IF(C581=0,0,'14.1.ТС УЧ'!H580/1000)</f>
        <v>2.7E-2</v>
      </c>
      <c r="L581" s="14">
        <f t="shared" ca="1" si="92"/>
        <v>3.8839505531533853</v>
      </c>
      <c r="M581" s="13">
        <f t="shared" ca="1" si="93"/>
        <v>2.9255555368259798</v>
      </c>
      <c r="N581" s="13">
        <f t="shared" ca="1" si="94"/>
        <v>2.4867222063020829E-2</v>
      </c>
      <c r="O581" s="12">
        <f t="shared" si="95"/>
        <v>3.6352898884623777</v>
      </c>
      <c r="P581" s="12">
        <f t="shared" si="96"/>
        <v>0.27508122616955066</v>
      </c>
      <c r="Q581" s="11">
        <f t="shared" ca="1" si="88"/>
        <v>116580.64335284753</v>
      </c>
      <c r="R581" s="10">
        <f t="shared" ca="1" si="97"/>
        <v>0.97543942026409503</v>
      </c>
      <c r="U581" s="9">
        <f t="shared" ca="1" si="89"/>
        <v>116580.64335284753</v>
      </c>
    </row>
  </sheetData>
  <mergeCells count="2">
    <mergeCell ref="B2:S2"/>
    <mergeCell ref="B6:R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0FACE-B2DD-475C-B6AD-CFC919EE2350}">
  <sheetPr>
    <tabColor rgb="FF00B050"/>
  </sheetPr>
  <dimension ref="A2:AG645"/>
  <sheetViews>
    <sheetView topLeftCell="G1" zoomScale="70" zoomScaleNormal="70" workbookViewId="0">
      <selection activeCell="U4" sqref="U4"/>
    </sheetView>
  </sheetViews>
  <sheetFormatPr defaultColWidth="9.109375" defaultRowHeight="14.4" x14ac:dyDescent="0.3"/>
  <cols>
    <col min="1" max="1" width="9.109375" style="7"/>
    <col min="2" max="2" width="12.44140625" style="7" customWidth="1"/>
    <col min="3" max="3" width="19.6640625" style="16" customWidth="1"/>
    <col min="4" max="6" width="13" style="16" customWidth="1"/>
    <col min="7" max="7" width="20.5546875" style="16" customWidth="1"/>
    <col min="8" max="8" width="13" style="16" customWidth="1"/>
    <col min="9" max="9" width="20.33203125" style="16" customWidth="1"/>
    <col min="10" max="14" width="13" style="16" customWidth="1"/>
    <col min="15" max="15" width="16.109375" style="16" customWidth="1"/>
    <col min="16" max="19" width="16.109375" style="7" customWidth="1"/>
    <col min="20" max="21" width="9.109375" style="7"/>
    <col min="22" max="22" width="14.88671875" style="7" customWidth="1"/>
    <col min="23" max="30" width="9.109375" style="7"/>
    <col min="31" max="31" width="13.44140625" style="7" customWidth="1"/>
    <col min="32" max="32" width="18.109375" style="7" customWidth="1"/>
    <col min="33" max="16384" width="9.109375" style="7"/>
  </cols>
  <sheetData>
    <row r="2" spans="2:33" ht="18" x14ac:dyDescent="0.3">
      <c r="B2" s="109" t="s">
        <v>608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V2" s="16"/>
    </row>
    <row r="3" spans="2:33" x14ac:dyDescent="0.3">
      <c r="V3" s="16"/>
    </row>
    <row r="4" spans="2:33" s="16" customFormat="1" ht="151.80000000000001" x14ac:dyDescent="0.3">
      <c r="B4" s="27" t="str">
        <f>'[2]П84.1'!B4</f>
        <v>номер участка тепловой сети</v>
      </c>
      <c r="C4" s="27" t="str">
        <f>'[2]П84.1'!C4</f>
        <v xml:space="preserve">Котельная </v>
      </c>
      <c r="D4" s="27" t="str">
        <f>'[2]П84.1'!D4</f>
        <v>Начальная камера участка</v>
      </c>
      <c r="E4" s="27" t="str">
        <f>'[2]П84.1'!E4</f>
        <v>Конечная камера участка</v>
      </c>
      <c r="F4" s="27" t="str">
        <f>'[2]П84.1'!F4</f>
        <v>Тип прокладки (1 - надземная; 2 - подземная)</v>
      </c>
      <c r="G4" s="27" t="str">
        <f>'[2]П84.1'!G4</f>
        <v>интенсивность отказов теплопровода, соответствующая начальному периоду эксплуатации</v>
      </c>
      <c r="H4" s="27" t="str">
        <f>'[2]П84.1'!H4</f>
        <v>продолжительность эксплуатации участка</v>
      </c>
      <c r="I4" s="27" t="str">
        <f>'[2]П84.1'!I4</f>
        <v>протяженность i-того участка тепловой сети</v>
      </c>
      <c r="J4" s="27" t="str">
        <f>'[2]П84.1'!K4</f>
        <v>диаметр i-того участка тепловой сети</v>
      </c>
      <c r="K4" s="27" t="str">
        <f>'[2]П84.1'!J4</f>
        <v>расстояние между секционирующими задвижками</v>
      </c>
      <c r="L4" s="27" t="str">
        <f>'[2]П84.1'!L4</f>
        <v>коэффициент, учитывающий продолжительность эксплуатации i-того участка теплопровода</v>
      </c>
      <c r="M4" s="27" t="str">
        <f>'[2]П84.1'!N4</f>
        <v>Параметр потока отказов участка тепловой сети</v>
      </c>
      <c r="N4" s="27" t="str">
        <f>'[2]П84.1'!M4</f>
        <v>Интенсивности отказов i- того участка</v>
      </c>
      <c r="O4" s="27" t="str">
        <f>'[2]П84.1'!O4</f>
        <v>Среднее время до восстановления i-того участка теплопровода, содержащего ЗРА</v>
      </c>
      <c r="P4" s="27" t="str">
        <f>'[2]П84.1'!P4</f>
        <v>Интенсивность восстановления -того участка теплопровода, содержащего ЗРА</v>
      </c>
      <c r="Q4" s="27" t="str">
        <f>'[2]П84.1'!Q4</f>
        <v>Стационарная вероятность рабочего состояния тепловой сети, состоящей из N участков</v>
      </c>
      <c r="R4" s="27" t="str">
        <f>'[2]П84.1'!R4</f>
        <v>Вероятность безотказной работы пути относительно конечного потребителя</v>
      </c>
      <c r="U4" s="21" t="s">
        <v>18</v>
      </c>
      <c r="AG4" s="7"/>
    </row>
    <row r="5" spans="2:33" ht="33" customHeight="1" x14ac:dyDescent="0.3">
      <c r="B5" s="27" t="str">
        <f>'[2]П84.1'!B5</f>
        <v>Ед.изм.</v>
      </c>
      <c r="C5" s="27" t="str">
        <f>'[2]П84.1'!C5</f>
        <v>-</v>
      </c>
      <c r="D5" s="27" t="str">
        <f>'[2]П84.1'!D5</f>
        <v>-</v>
      </c>
      <c r="E5" s="27" t="str">
        <f>'[2]П84.1'!E5</f>
        <v>-</v>
      </c>
      <c r="F5" s="27" t="str">
        <f>'[2]П84.1'!F5</f>
        <v>-</v>
      </c>
      <c r="G5" s="27" t="str">
        <f>'[2]П84.1'!G5</f>
        <v>1/км/год</v>
      </c>
      <c r="H5" s="27" t="str">
        <f>'[2]П84.1'!H5</f>
        <v>лет</v>
      </c>
      <c r="I5" s="27" t="str">
        <f>'[2]П84.1'!I5</f>
        <v>км</v>
      </c>
      <c r="J5" s="27" t="str">
        <f>'[2]П84.1'!K5</f>
        <v>м</v>
      </c>
      <c r="K5" s="27" t="str">
        <f>'[2]П84.1'!J5</f>
        <v>км</v>
      </c>
      <c r="L5" s="27" t="str">
        <f>'[2]П84.1'!L5</f>
        <v>-</v>
      </c>
      <c r="M5" s="27" t="str">
        <f>'[2]П84.1'!N5</f>
        <v>1/год</v>
      </c>
      <c r="N5" s="27" t="str">
        <f>'[2]П84.1'!M5</f>
        <v>1/км/год</v>
      </c>
      <c r="O5" s="27" t="str">
        <f>'[2]П84.1'!O5</f>
        <v>ч</v>
      </c>
      <c r="P5" s="27" t="str">
        <f>'[2]П84.1'!P5</f>
        <v>1/ч</v>
      </c>
      <c r="Q5" s="27" t="str">
        <f>'[2]П84.1'!Q5</f>
        <v>-</v>
      </c>
      <c r="R5" s="27" t="str">
        <f>'[2]П84.1'!R5</f>
        <v>-</v>
      </c>
      <c r="S5" s="16"/>
      <c r="U5" s="17"/>
      <c r="V5" s="16"/>
      <c r="W5" s="16"/>
      <c r="X5" s="16"/>
      <c r="Y5" s="16"/>
      <c r="Z5" s="16"/>
      <c r="AA5" s="16"/>
      <c r="AB5" s="16"/>
      <c r="AC5" s="16"/>
      <c r="AD5" s="16"/>
      <c r="AE5" s="16"/>
    </row>
    <row r="6" spans="2:33" ht="20.25" customHeight="1" x14ac:dyDescent="0.3">
      <c r="B6" s="110" t="str">
        <f>IFERROR(IF('14.1.ТС УЧ'!H6&lt;0,"Перечень участков тепловой сети не предоставлен, расчет не ведется"," "),"Перечень участков тепловой сети не предоставлен, расчет не ведется")</f>
        <v xml:space="preserve"> 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6"/>
      <c r="U6" s="17"/>
      <c r="V6" s="16"/>
      <c r="W6" s="16"/>
      <c r="X6" s="16"/>
      <c r="Y6" s="16"/>
      <c r="Z6" s="16"/>
      <c r="AA6" s="16"/>
      <c r="AB6" s="16"/>
      <c r="AC6" s="16"/>
      <c r="AD6" s="16"/>
      <c r="AE6" s="16"/>
    </row>
    <row r="7" spans="2:33" x14ac:dyDescent="0.3">
      <c r="B7" s="26">
        <v>1</v>
      </c>
      <c r="C7" s="26" t="str">
        <f>'14.1.ТС УЧ'!C6</f>
        <v>Котельная «Школьная» с. Верякуши</v>
      </c>
      <c r="D7" s="26" t="str">
        <f>'14.1.ТС УЧ'!D6</f>
        <v>Котельная «Школьная» с. Верякуши</v>
      </c>
      <c r="E7" s="26" t="str">
        <f>'14.1.ТС УЧ'!E6</f>
        <v>УТ1</v>
      </c>
      <c r="F7" s="26">
        <f>IF('14.1.ТС УЧ'!G6="Подземная канальная или подвальная",2,IF('14.1.ТС УЧ'!G6="Подземная бесканальная",2,IF('14.1.ТС УЧ'!G6="Надземная",1,0)))</f>
        <v>2</v>
      </c>
      <c r="G7" s="26">
        <f t="shared" ref="G7:G16" si="0">IF(C7=0,0,0.05)</f>
        <v>0.05</v>
      </c>
      <c r="H7" s="26">
        <f ca="1">IF(C7=0,0,(YEAR(TODAY())-'14.1.ТС УЧ'!F6)*0.85)</f>
        <v>27.2</v>
      </c>
      <c r="I7" s="26">
        <f>IF(C7=0,0,'14.1.ТС УЧ'!I6/1000)</f>
        <v>3.0000000000000001E-3</v>
      </c>
      <c r="J7" s="24">
        <f>IF(C7=0,0,'14.1.ТС УЧ'!H6/1000)</f>
        <v>0.1</v>
      </c>
      <c r="K7" s="26">
        <f t="shared" ref="K7:K16" si="1">IF(I7&lt;1,I7,IF(C7=0,0,IF(J7&lt;0.3,1,IF(J7&lt;0.6,1.5,IF(J7=0.6,2,IF(J7&lt;1.4,3,0))))))</f>
        <v>3.0000000000000001E-3</v>
      </c>
      <c r="L7" s="25">
        <f t="shared" ref="L7:L16" ca="1" si="2">IF(C7=0,0,IF(H7&gt;17,0.5*EXP(H7/20),IF(H7&gt;3,1,0.8)))</f>
        <v>1.948096650897607</v>
      </c>
      <c r="M7" s="25">
        <f t="shared" ref="M7:M16" ca="1" si="3">IF(C7=0,0,N7*I7)</f>
        <v>3.873509108622055E-4</v>
      </c>
      <c r="N7" s="25">
        <f t="shared" ref="N7:N16" ca="1" si="4">IF(C7=0,0,G7*(0.1*H7)^(L7-1))</f>
        <v>0.12911697028740182</v>
      </c>
      <c r="O7" s="24">
        <f t="shared" ref="O7:O16" si="5">IF(C7=0,0,2.91*(1+((20.89+((-1.88)*K7))*J7^(1.2))))</f>
        <v>6.7445478350895964</v>
      </c>
      <c r="P7" s="11">
        <f t="shared" ref="P7:P16" si="6">IF(C7=0,0,1/O7)</f>
        <v>0.14826790830918848</v>
      </c>
      <c r="Q7" s="11">
        <f t="shared" ref="Q7:Q16" ca="1" si="7">_xlfn.MAXIFS($U$7:$U$16,$C$7:$C$16,C7)</f>
        <v>1.7409319721384315</v>
      </c>
      <c r="R7" s="10">
        <f t="shared" ref="R7:R16" ca="1" si="8">IF(C7=0,0,EXP(-M7))</f>
        <v>0.99961272409981639</v>
      </c>
      <c r="S7" s="16"/>
      <c r="U7" s="10">
        <f ca="1">IF(C7=0,0,M7/P7+1)</f>
        <v>1.0026125067472758</v>
      </c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2:33" x14ac:dyDescent="0.3">
      <c r="B8" s="26">
        <v>2</v>
      </c>
      <c r="C8" s="26" t="str">
        <f>'14.1.ТС УЧ'!C7</f>
        <v>Котельная «Школьная» с. Верякуши</v>
      </c>
      <c r="D8" s="26" t="str">
        <f>'14.1.ТС УЧ'!D7</f>
        <v>УТ1</v>
      </c>
      <c r="E8" s="26" t="str">
        <f>'14.1.ТС УЧ'!E7</f>
        <v xml:space="preserve">ул. Советская, 32 </v>
      </c>
      <c r="F8" s="26">
        <f>IF('14.1.ТС УЧ'!G7="Подземная канальная или подвальная",2,IF('14.1.ТС УЧ'!G7="Подземная бесканальная",2,IF('14.1.ТС УЧ'!G7="Надземная",1,0)))</f>
        <v>2</v>
      </c>
      <c r="G8" s="26">
        <f t="shared" si="0"/>
        <v>0.05</v>
      </c>
      <c r="H8" s="26">
        <f ca="1">IF(C8=0,0,(YEAR(TODAY())-'14.1.ТС УЧ'!F7)*0.85)</f>
        <v>27.2</v>
      </c>
      <c r="I8" s="26">
        <f>IF(C8=0,0,'14.1.ТС УЧ'!I7/1000)</f>
        <v>0.104</v>
      </c>
      <c r="J8" s="24">
        <f>IF(C8=0,0,'14.1.ТС УЧ'!H7/1000)</f>
        <v>6.9000000000000006E-2</v>
      </c>
      <c r="K8" s="26">
        <f t="shared" si="1"/>
        <v>0.104</v>
      </c>
      <c r="L8" s="25">
        <f t="shared" ca="1" si="2"/>
        <v>1.948096650897607</v>
      </c>
      <c r="M8" s="25">
        <f t="shared" ca="1" si="3"/>
        <v>1.342816490988979E-2</v>
      </c>
      <c r="N8" s="25">
        <f t="shared" ca="1" si="4"/>
        <v>0.12911697028740182</v>
      </c>
      <c r="O8" s="24">
        <f t="shared" si="5"/>
        <v>5.3442569354013667</v>
      </c>
      <c r="P8" s="11">
        <f t="shared" si="6"/>
        <v>0.18711675207376563</v>
      </c>
      <c r="Q8" s="11">
        <f t="shared" ca="1" si="7"/>
        <v>1.7409319721384315</v>
      </c>
      <c r="R8" s="10">
        <f t="shared" ca="1" si="8"/>
        <v>0.9866615906963444</v>
      </c>
      <c r="S8" s="16"/>
      <c r="U8" s="10">
        <f t="shared" ref="U8:U16" ca="1" si="9">IF(C7=0,0,IF(C8=C7,U7+M8/P8,M8/P8+1))</f>
        <v>1.0743760701966676</v>
      </c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2:33" x14ac:dyDescent="0.3">
      <c r="B9" s="26">
        <v>3</v>
      </c>
      <c r="C9" s="26" t="str">
        <f>'14.1.ТС УЧ'!C8</f>
        <v>Котельная «Школьная» с. Верякуши</v>
      </c>
      <c r="D9" s="26" t="str">
        <f>'14.1.ТС УЧ'!D8</f>
        <v>УТ1</v>
      </c>
      <c r="E9" s="26" t="str">
        <f>'14.1.ТС УЧ'!E8</f>
        <v>УТ2</v>
      </c>
      <c r="F9" s="26">
        <f>IF('14.1.ТС УЧ'!G8="Подземная канальная или подвальная",2,IF('14.1.ТС УЧ'!G8="Подземная бесканальная",2,IF('14.1.ТС УЧ'!G8="Надземная",1,0)))</f>
        <v>2</v>
      </c>
      <c r="G9" s="26">
        <f t="shared" si="0"/>
        <v>0.05</v>
      </c>
      <c r="H9" s="26">
        <f ca="1">IF(C9=0,0,(YEAR(TODAY())-'14.1.ТС УЧ'!F8)*0.85)</f>
        <v>37.4</v>
      </c>
      <c r="I9" s="26">
        <f>IF(C9=0,0,'14.1.ТС УЧ'!I8/1000)</f>
        <v>2.8000000000000001E-2</v>
      </c>
      <c r="J9" s="24">
        <f>IF(C9=0,0,'14.1.ТС УЧ'!H8/1000)</f>
        <v>6.9000000000000006E-2</v>
      </c>
      <c r="K9" s="26">
        <f t="shared" si="1"/>
        <v>2.8000000000000001E-2</v>
      </c>
      <c r="L9" s="25">
        <f t="shared" ca="1" si="2"/>
        <v>3.2441481996433552</v>
      </c>
      <c r="M9" s="25">
        <f t="shared" ca="1" si="3"/>
        <v>2.7023202171790568E-2</v>
      </c>
      <c r="N9" s="25">
        <f t="shared" ca="1" si="4"/>
        <v>0.96511436327823452</v>
      </c>
      <c r="O9" s="24">
        <f t="shared" si="5"/>
        <v>5.3610636698991714</v>
      </c>
      <c r="P9" s="11">
        <f t="shared" si="6"/>
        <v>0.18653014804034357</v>
      </c>
      <c r="Q9" s="11">
        <f t="shared" ca="1" si="7"/>
        <v>1.7409319721384315</v>
      </c>
      <c r="R9" s="10">
        <f t="shared" ca="1" si="8"/>
        <v>0.97333865769159467</v>
      </c>
      <c r="S9" s="16"/>
      <c r="U9" s="10">
        <f t="shared" ca="1" si="9"/>
        <v>1.2192491776041945</v>
      </c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2:33" x14ac:dyDescent="0.3">
      <c r="B10" s="26">
        <v>4</v>
      </c>
      <c r="C10" s="26" t="str">
        <f>'14.1.ТС УЧ'!C9</f>
        <v>Котельная «Школьная» с. Верякуши</v>
      </c>
      <c r="D10" s="26" t="str">
        <f>'14.1.ТС УЧ'!D9</f>
        <v>УТ2</v>
      </c>
      <c r="E10" s="26" t="str">
        <f>'14.1.ТС УЧ'!E9</f>
        <v>ул. Советская, 31</v>
      </c>
      <c r="F10" s="26">
        <f>IF('14.1.ТС УЧ'!G9="Подземная канальная или подвальная",2,IF('14.1.ТС УЧ'!G9="Подземная бесканальная",2,IF('14.1.ТС УЧ'!G9="Надземная",1,0)))</f>
        <v>2</v>
      </c>
      <c r="G10" s="26">
        <f t="shared" si="0"/>
        <v>0.05</v>
      </c>
      <c r="H10" s="26">
        <f ca="1">IF(C10=0,0,(YEAR(TODAY())-'14.1.ТС УЧ'!F9)*0.85)</f>
        <v>38.25</v>
      </c>
      <c r="I10" s="26">
        <f>IF(C10=0,0,'14.1.ТС УЧ'!I9/1000)</f>
        <v>5.0000000000000001E-3</v>
      </c>
      <c r="J10" s="24">
        <f>IF(C10=0,0,'14.1.ТС УЧ'!H9/1000)</f>
        <v>5.0999999999999997E-2</v>
      </c>
      <c r="K10" s="26">
        <f t="shared" si="1"/>
        <v>5.0000000000000001E-3</v>
      </c>
      <c r="L10" s="25">
        <f t="shared" ca="1" si="2"/>
        <v>3.3849963207636384</v>
      </c>
      <c r="M10" s="25">
        <f t="shared" ca="1" si="3"/>
        <v>6.1307534078505798E-3</v>
      </c>
      <c r="N10" s="25">
        <f t="shared" ca="1" si="4"/>
        <v>1.226150681570116</v>
      </c>
      <c r="O10" s="24">
        <f t="shared" si="5"/>
        <v>4.6189138681848885</v>
      </c>
      <c r="P10" s="11">
        <f t="shared" si="6"/>
        <v>0.21650111444770753</v>
      </c>
      <c r="Q10" s="11">
        <f t="shared" ca="1" si="7"/>
        <v>1.7409319721384315</v>
      </c>
      <c r="R10" s="10">
        <f t="shared" ca="1" si="8"/>
        <v>0.99388800131439126</v>
      </c>
      <c r="S10" s="16"/>
      <c r="U10" s="10">
        <f t="shared" ca="1" si="9"/>
        <v>1.2475665995421372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2:33" x14ac:dyDescent="0.3">
      <c r="B11" s="26">
        <v>5</v>
      </c>
      <c r="C11" s="26" t="str">
        <f>'14.1.ТС УЧ'!C10</f>
        <v>Котельная «Школьная» с. Верякуши</v>
      </c>
      <c r="D11" s="26" t="str">
        <f>'14.1.ТС УЧ'!D10</f>
        <v>УТ2</v>
      </c>
      <c r="E11" s="26" t="str">
        <f>'14.1.ТС УЧ'!E10</f>
        <v>ул. Советская, 33</v>
      </c>
      <c r="F11" s="26">
        <f>IF('14.1.ТС УЧ'!G10="Подземная канальная или подвальная",2,IF('14.1.ТС УЧ'!G10="Подземная бесканальная",2,IF('14.1.ТС УЧ'!G10="Надземная",1,0)))</f>
        <v>2</v>
      </c>
      <c r="G11" s="26">
        <f t="shared" si="0"/>
        <v>0.05</v>
      </c>
      <c r="H11" s="26">
        <f ca="1">IF(C11=0,0,(YEAR(TODAY())-'14.1.ТС УЧ'!F10)*0.85)</f>
        <v>38.25</v>
      </c>
      <c r="I11" s="26">
        <f>IF(C11=0,0,'14.1.ТС УЧ'!I10/1000)</f>
        <v>1.0999999999999999E-2</v>
      </c>
      <c r="J11" s="24">
        <f>IF(C11=0,0,'14.1.ТС УЧ'!H10/1000)</f>
        <v>5.0999999999999997E-2</v>
      </c>
      <c r="K11" s="26">
        <f t="shared" si="1"/>
        <v>1.0999999999999999E-2</v>
      </c>
      <c r="L11" s="25">
        <f t="shared" ca="1" si="2"/>
        <v>3.3849963207636384</v>
      </c>
      <c r="M11" s="25">
        <f t="shared" ca="1" si="3"/>
        <v>1.3487657497271275E-2</v>
      </c>
      <c r="N11" s="25">
        <f t="shared" ca="1" si="4"/>
        <v>1.226150681570116</v>
      </c>
      <c r="O11" s="24">
        <f t="shared" si="5"/>
        <v>4.6179906883704609</v>
      </c>
      <c r="P11" s="11">
        <f t="shared" si="6"/>
        <v>0.21654439505872358</v>
      </c>
      <c r="Q11" s="11">
        <f t="shared" ca="1" si="7"/>
        <v>1.7409319721384315</v>
      </c>
      <c r="R11" s="10">
        <f t="shared" ca="1" si="8"/>
        <v>0.98660289339148854</v>
      </c>
      <c r="S11" s="16"/>
      <c r="U11" s="10">
        <f t="shared" ca="1" si="9"/>
        <v>1.3098524762724659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2:33" x14ac:dyDescent="0.3">
      <c r="B12" s="26">
        <v>6</v>
      </c>
      <c r="C12" s="26" t="str">
        <f>'14.1.ТС УЧ'!C11</f>
        <v>Котельная «Школьная» с. Верякуши</v>
      </c>
      <c r="D12" s="26" t="str">
        <f>'14.1.ТС УЧ'!D11</f>
        <v>УТ2</v>
      </c>
      <c r="E12" s="26" t="str">
        <f>'14.1.ТС УЧ'!E11</f>
        <v xml:space="preserve">ул. Колхозная, 4 </v>
      </c>
      <c r="F12" s="26">
        <f>IF('14.1.ТС УЧ'!G11="Подземная канальная или подвальная",2,IF('14.1.ТС УЧ'!G11="Подземная бесканальная",2,IF('14.1.ТС УЧ'!G11="Надземная",1,0)))</f>
        <v>2</v>
      </c>
      <c r="G12" s="26">
        <f t="shared" si="0"/>
        <v>0.05</v>
      </c>
      <c r="H12" s="26">
        <f ca="1">IF(C12=0,0,(YEAR(TODAY())-'14.1.ТС УЧ'!F11)*0.85)</f>
        <v>37.4</v>
      </c>
      <c r="I12" s="26">
        <f>IF(C12=0,0,'14.1.ТС УЧ'!I11/1000)</f>
        <v>9.7000000000000003E-2</v>
      </c>
      <c r="J12" s="24">
        <f>IF(C12=0,0,'14.1.ТС УЧ'!H11/1000)</f>
        <v>5.0999999999999997E-2</v>
      </c>
      <c r="K12" s="26">
        <f t="shared" si="1"/>
        <v>9.7000000000000003E-2</v>
      </c>
      <c r="L12" s="25">
        <f t="shared" ca="1" si="2"/>
        <v>3.2441481996433552</v>
      </c>
      <c r="M12" s="25">
        <f t="shared" ca="1" si="3"/>
        <v>9.3616093237988751E-2</v>
      </c>
      <c r="N12" s="25">
        <f t="shared" ca="1" si="4"/>
        <v>0.96511436327823452</v>
      </c>
      <c r="O12" s="24">
        <f t="shared" si="5"/>
        <v>4.6047584443636733</v>
      </c>
      <c r="P12" s="11">
        <f t="shared" si="6"/>
        <v>0.21716665750926029</v>
      </c>
      <c r="Q12" s="11">
        <f t="shared" ca="1" si="7"/>
        <v>1.7409319721384315</v>
      </c>
      <c r="R12" s="10">
        <f t="shared" ca="1" si="8"/>
        <v>0.91063229303785875</v>
      </c>
      <c r="S12" s="16"/>
      <c r="U12" s="10">
        <f t="shared" ca="1" si="9"/>
        <v>1.7409319721384315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2:33" x14ac:dyDescent="0.3">
      <c r="B13" s="26">
        <v>7</v>
      </c>
      <c r="C13" s="26" t="str">
        <f>'14.1.ТС УЧ'!C12</f>
        <v>Котельная «ДК» с. Ореховец</v>
      </c>
      <c r="D13" s="26" t="str">
        <f>'14.1.ТС УЧ'!D12</f>
        <v>Котельная «ДК» с. Ореховец</v>
      </c>
      <c r="E13" s="26" t="str">
        <f>'14.1.ТС УЧ'!E12</f>
        <v xml:space="preserve">ул. Шоссейная, 31 </v>
      </c>
      <c r="F13" s="26">
        <f>IF('14.1.ТС УЧ'!G12="Подземная канальная или подвальная",2,IF('14.1.ТС УЧ'!G12="Подземная бесканальная",2,IF('14.1.ТС УЧ'!G12="Надземная",1,0)))</f>
        <v>1</v>
      </c>
      <c r="G13" s="26">
        <f t="shared" si="0"/>
        <v>0.05</v>
      </c>
      <c r="H13" s="26">
        <f ca="1">IF(C13=0,0,(YEAR(TODAY())-'14.1.ТС УЧ'!F12)*0.85)</f>
        <v>28.9</v>
      </c>
      <c r="I13" s="26">
        <f>IF(C13=0,0,'14.1.ТС УЧ'!I12/1000)</f>
        <v>5.0000000000000001E-3</v>
      </c>
      <c r="J13" s="24">
        <f>IF(C13=0,0,'14.1.ТС УЧ'!H12/1000)</f>
        <v>0.1</v>
      </c>
      <c r="K13" s="26">
        <f t="shared" si="1"/>
        <v>5.0000000000000001E-3</v>
      </c>
      <c r="L13" s="25">
        <f t="shared" ca="1" si="2"/>
        <v>2.1209260714102172</v>
      </c>
      <c r="M13" s="25">
        <f t="shared" ca="1" si="3"/>
        <v>8.2143351218099618E-4</v>
      </c>
      <c r="N13" s="25">
        <f t="shared" ca="1" si="4"/>
        <v>0.16428670243619922</v>
      </c>
      <c r="O13" s="24">
        <f t="shared" si="5"/>
        <v>6.7438574668015612</v>
      </c>
      <c r="P13" s="11">
        <f t="shared" si="6"/>
        <v>0.14828308648614935</v>
      </c>
      <c r="Q13" s="11">
        <f t="shared" ca="1" si="7"/>
        <v>1.0055396305246029</v>
      </c>
      <c r="R13" s="10">
        <f t="shared" ca="1" si="8"/>
        <v>0.99917890377196794</v>
      </c>
      <c r="S13" s="16"/>
      <c r="U13" s="10">
        <f t="shared" ca="1" si="9"/>
        <v>1.0055396305246029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2:33" x14ac:dyDescent="0.3">
      <c r="B14" s="26">
        <v>8</v>
      </c>
      <c r="C14" s="26" t="str">
        <f>'14.1.ТС УЧ'!C13</f>
        <v xml:space="preserve">Котельная «Школьная» с. Елизарьево </v>
      </c>
      <c r="D14" s="26" t="str">
        <f>'14.1.ТС УЧ'!D13</f>
        <v xml:space="preserve">Котельная «Школьная» с. Елизарьево </v>
      </c>
      <c r="E14" s="26" t="str">
        <f>'14.1.ТС УЧ'!E13</f>
        <v xml:space="preserve">ул. Прокеева, 2А </v>
      </c>
      <c r="F14" s="26">
        <f>IF('14.1.ТС УЧ'!G13="Подземная канальная или подвальная",2,IF('14.1.ТС УЧ'!G13="Подземная бесканальная",2,IF('14.1.ТС УЧ'!G13="Надземная",1,0)))</f>
        <v>1</v>
      </c>
      <c r="G14" s="26">
        <f t="shared" si="0"/>
        <v>0.05</v>
      </c>
      <c r="H14" s="26">
        <f ca="1">IF(C14=0,0,(YEAR(TODAY())-'14.1.ТС УЧ'!F13)*0.85)</f>
        <v>32.299999999999997</v>
      </c>
      <c r="I14" s="26">
        <f>IF(C14=0,0,'14.1.ТС УЧ'!I13/1000)</f>
        <v>5.0000000000000001E-3</v>
      </c>
      <c r="J14" s="24">
        <f>IF(C14=0,0,'14.1.ТС УЧ'!H13/1000)</f>
        <v>0.1</v>
      </c>
      <c r="K14" s="26">
        <f t="shared" si="1"/>
        <v>5.0000000000000001E-3</v>
      </c>
      <c r="L14" s="25">
        <f t="shared" ca="1" si="2"/>
        <v>2.5139439617343742</v>
      </c>
      <c r="M14" s="25">
        <f t="shared" ca="1" si="3"/>
        <v>1.4751768645720217E-3</v>
      </c>
      <c r="N14" s="25">
        <f t="shared" ca="1" si="4"/>
        <v>0.29503537291440435</v>
      </c>
      <c r="O14" s="24">
        <f t="shared" si="5"/>
        <v>6.7438574668015612</v>
      </c>
      <c r="P14" s="11">
        <f t="shared" si="6"/>
        <v>0.14828308648614935</v>
      </c>
      <c r="Q14" s="11">
        <f t="shared" ca="1" si="7"/>
        <v>1.0099483825129969</v>
      </c>
      <c r="R14" s="10">
        <f t="shared" ca="1" si="8"/>
        <v>0.99852591067398255</v>
      </c>
      <c r="S14" s="16"/>
      <c r="U14" s="10">
        <f t="shared" ca="1" si="9"/>
        <v>1.0099483825129969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2:33" x14ac:dyDescent="0.3">
      <c r="B15" s="26">
        <v>9</v>
      </c>
      <c r="C15" s="26" t="str">
        <f>'14.1.ТС УЧ'!C14</f>
        <v>Котельная «Школьная» с. Верякуши</v>
      </c>
      <c r="D15" s="26" t="str">
        <f>'14.1.ТС УЧ'!D14</f>
        <v>Котельная «Школьная» с. Верякуши</v>
      </c>
      <c r="E15" s="26" t="str">
        <f>'14.1.ТС УЧ'!E14</f>
        <v xml:space="preserve">ул. Прокеева, 3А </v>
      </c>
      <c r="F15" s="26">
        <f>IF('14.1.ТС УЧ'!G14="Подземная канальная или подвальная",2,IF('14.1.ТС УЧ'!G14="Подземная бесканальная",2,IF('14.1.ТС УЧ'!G14="Надземная",1,0)))</f>
        <v>2</v>
      </c>
      <c r="G15" s="26">
        <f t="shared" si="0"/>
        <v>0.05</v>
      </c>
      <c r="H15" s="26">
        <f ca="1">IF(C15=0,0,(YEAR(TODAY())-'14.1.ТС УЧ'!F14)*0.85)</f>
        <v>13.6</v>
      </c>
      <c r="I15" s="26">
        <f>IF(C15=0,0,'14.1.ТС УЧ'!I14/1000)</f>
        <v>0.125</v>
      </c>
      <c r="J15" s="24">
        <f>IF(C15=0,0,'14.1.ТС УЧ'!H14/1000)</f>
        <v>5.0999999999999997E-2</v>
      </c>
      <c r="K15" s="26">
        <f t="shared" si="1"/>
        <v>0.125</v>
      </c>
      <c r="L15" s="25">
        <f t="shared" ca="1" si="2"/>
        <v>1</v>
      </c>
      <c r="M15" s="25">
        <f t="shared" ca="1" si="3"/>
        <v>6.2500000000000003E-3</v>
      </c>
      <c r="N15" s="25">
        <f t="shared" ca="1" si="4"/>
        <v>0.05</v>
      </c>
      <c r="O15" s="24">
        <f t="shared" si="5"/>
        <v>4.6004502718963476</v>
      </c>
      <c r="P15" s="11">
        <f t="shared" si="6"/>
        <v>0.21737002704037292</v>
      </c>
      <c r="Q15" s="11">
        <f t="shared" ca="1" si="7"/>
        <v>1.7409319721384315</v>
      </c>
      <c r="R15" s="10">
        <f t="shared" ca="1" si="8"/>
        <v>0.9937694906233947</v>
      </c>
      <c r="S15" s="16"/>
      <c r="U15" s="10">
        <f t="shared" ca="1" si="9"/>
        <v>1.0287528141993523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2:33" ht="43.2" x14ac:dyDescent="0.3">
      <c r="B16" s="103">
        <v>10</v>
      </c>
      <c r="C16" s="103" t="str">
        <f>'14.1.ТС УЧ'!C15</f>
        <v>Котельная «Администрация» с. Елизарьево</v>
      </c>
      <c r="D16" s="103" t="str">
        <f>'14.1.ТС УЧ'!D15</f>
        <v>Котельная «Администрация» с. Елизарьево</v>
      </c>
      <c r="E16" s="103" t="str">
        <f>'14.1.ТС УЧ'!E15</f>
        <v xml:space="preserve">ул. Молодежная, 1А </v>
      </c>
      <c r="F16" s="103">
        <f>IF('14.1.ТС УЧ'!G15="Подземная канальная или подвальная",2,IF('14.1.ТС УЧ'!G15="Подземная бесканальная",2,IF('14.1.ТС УЧ'!G15="Надземная",1,0)))</f>
        <v>2</v>
      </c>
      <c r="G16" s="103">
        <f t="shared" ref="G16:G79" si="10">IF(C16=0,0,0.05)</f>
        <v>0.05</v>
      </c>
      <c r="H16" s="103">
        <f ca="1">IF(C16=0,0,(YEAR(TODAY())-'14.1.ТС УЧ'!F15)*0.85)</f>
        <v>22.099999999999998</v>
      </c>
      <c r="I16" s="103">
        <f>IF(C16=0,0,'14.1.ТС УЧ'!I15/1000)</f>
        <v>1.7999999999999999E-2</v>
      </c>
      <c r="J16" s="24">
        <f>IF(C16=0,0,'14.1.ТС УЧ'!H15/1000)</f>
        <v>5.0999999999999997E-2</v>
      </c>
      <c r="K16" s="103">
        <f t="shared" ref="K16:K79" si="11">IF(I16&lt;1,I16,IF(C16=0,0,IF(J16&lt;0.3,1,IF(J16&lt;0.6,1.5,IF(J16=0.6,2,IF(J16&lt;1.4,3,0))))))</f>
        <v>1.7999999999999999E-2</v>
      </c>
      <c r="L16" s="25">
        <f t="shared" ref="L16:L79" ca="1" si="12">IF(C16=0,0,IF(H16&gt;17,0.5*EXP(H16/20),IF(H16&gt;3,1,0.8)))</f>
        <v>1.5096122344032843</v>
      </c>
      <c r="M16" s="25">
        <f t="shared" ref="M16:M79" ca="1" si="13">IF(C16=0,0,N16*I16)</f>
        <v>1.3481835555779109E-3</v>
      </c>
      <c r="N16" s="25">
        <f t="shared" ref="N16:N79" ca="1" si="14">IF(C16=0,0,G16*(0.1*H16)^(L16-1))</f>
        <v>7.4899086420995062E-2</v>
      </c>
      <c r="O16" s="24">
        <f t="shared" ref="O16:O79" si="15">IF(C16=0,0,2.91*(1+((20.89+((-1.88)*K16))*J16^(1.2))))</f>
        <v>4.6169136452536295</v>
      </c>
      <c r="P16" s="11">
        <f t="shared" ref="P16:P79" si="16">IF(C16=0,0,1/O16)</f>
        <v>0.21659491098085398</v>
      </c>
      <c r="Q16" s="11">
        <f t="shared" ref="Q16:Q79" ca="1" si="17">_xlfn.MAXIFS($U$7:$U$16,$C$7:$C$16,C16)</f>
        <v>1.0062244470540542</v>
      </c>
      <c r="R16" s="10">
        <f t="shared" ref="R16:R79" ca="1" si="18">IF(C16=0,0,EXP(-M16))</f>
        <v>0.99865272483559997</v>
      </c>
      <c r="S16" s="16"/>
      <c r="T16" s="16"/>
      <c r="U16" s="10">
        <f ca="1">IF(C15=0,0,IF(C16=C15,U15+M16/P16,M16/P16+1))</f>
        <v>1.0062244470540542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ht="43.2" x14ac:dyDescent="0.3">
      <c r="B17" s="103">
        <v>11</v>
      </c>
      <c r="C17" s="103" t="str">
        <f>'14.1.ТС УЧ'!C16</f>
        <v xml:space="preserve">Котельная «ДК» с. Елизарьево </v>
      </c>
      <c r="D17" s="103" t="str">
        <f>'14.1.ТС УЧ'!D16</f>
        <v xml:space="preserve">Котельная «ДК» с. Елизарьево </v>
      </c>
      <c r="E17" s="103" t="str">
        <f>'14.1.ТС УЧ'!E16</f>
        <v xml:space="preserve">ул. 9 Мая, 34А </v>
      </c>
      <c r="F17" s="103">
        <f>IF('14.1.ТС УЧ'!G16="Подземная канальная или подвальная",2,IF('14.1.ТС УЧ'!G16="Подземная бесканальная",2,IF('14.1.ТС УЧ'!G16="Надземная",1,0)))</f>
        <v>1</v>
      </c>
      <c r="G17" s="103">
        <f t="shared" si="10"/>
        <v>0.05</v>
      </c>
      <c r="H17" s="103">
        <f ca="1">IF(C17=0,0,(YEAR(TODAY())-'14.1.ТС УЧ'!F16)*0.85)</f>
        <v>34.85</v>
      </c>
      <c r="I17" s="103">
        <f>IF(C17=0,0,'14.1.ТС УЧ'!I16/1000)</f>
        <v>2E-3</v>
      </c>
      <c r="J17" s="24">
        <f>IF(C17=0,0,'14.1.ТС УЧ'!H16/1000)</f>
        <v>3.2000000000000001E-2</v>
      </c>
      <c r="K17" s="103">
        <f t="shared" si="11"/>
        <v>2E-3</v>
      </c>
      <c r="L17" s="25">
        <f t="shared" ca="1" si="12"/>
        <v>2.8558023001364887</v>
      </c>
      <c r="M17" s="25">
        <f t="shared" ca="1" si="13"/>
        <v>1.0144278663580984E-3</v>
      </c>
      <c r="N17" s="25">
        <f t="shared" ca="1" si="14"/>
        <v>0.50721393317904917</v>
      </c>
      <c r="O17" s="24">
        <f t="shared" si="15"/>
        <v>3.8870869819279701</v>
      </c>
      <c r="P17" s="11">
        <f t="shared" si="16"/>
        <v>0.25726205887577192</v>
      </c>
      <c r="Q17" s="11">
        <f t="shared" si="17"/>
        <v>0</v>
      </c>
      <c r="R17" s="10">
        <f t="shared" ca="1" si="18"/>
        <v>0.99898608649164888</v>
      </c>
      <c r="S17" s="16"/>
      <c r="T17" s="16"/>
      <c r="U17" s="10">
        <f t="shared" ref="U17:U80" ca="1" si="19">IF(C16=0,0,IF(C17=C16,U16+M17/P17,M17/P17+1))</f>
        <v>1.0039431693534255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ht="72" x14ac:dyDescent="0.3">
      <c r="A18" s="16"/>
      <c r="B18" s="103">
        <v>12</v>
      </c>
      <c r="C18" s="103" t="str">
        <f>'14.1.ТС УЧ'!C17</f>
        <v>Котельная Дивеевского территориального отдела в с. Елизарьево</v>
      </c>
      <c r="D18" s="103" t="str">
        <f>'14.1.ТС УЧ'!D17</f>
        <v>Котельная Дивеевского территориального отдела в с. Елизарьево</v>
      </c>
      <c r="E18" s="103" t="str">
        <f>'14.1.ТС УЧ'!E17</f>
        <v xml:space="preserve">ул. 9 Мая, 35А </v>
      </c>
      <c r="F18" s="103">
        <f>IF('14.1.ТС УЧ'!G17="Подземная канальная или подвальная",2,IF('14.1.ТС УЧ'!G17="Подземная бесканальная",2,IF('14.1.ТС УЧ'!G17="Надземная",1,0)))</f>
        <v>2</v>
      </c>
      <c r="G18" s="103">
        <f t="shared" si="10"/>
        <v>0.05</v>
      </c>
      <c r="H18" s="103">
        <f ca="1">IF(C18=0,0,(YEAR(TODAY())-'14.1.ТС УЧ'!F17)*0.85)</f>
        <v>39.1</v>
      </c>
      <c r="I18" s="103">
        <f>IF(C18=0,0,'14.1.ТС УЧ'!I17/1000)</f>
        <v>2E-3</v>
      </c>
      <c r="J18" s="24">
        <f>IF(C18=0,0,'14.1.ТС УЧ'!H17/1000)</f>
        <v>3.2000000000000001E-2</v>
      </c>
      <c r="K18" s="103">
        <f t="shared" si="11"/>
        <v>2E-3</v>
      </c>
      <c r="L18" s="25">
        <f t="shared" ca="1" si="12"/>
        <v>3.5319595118506055</v>
      </c>
      <c r="M18" s="25">
        <f t="shared" ca="1" si="13"/>
        <v>3.1576760532769504E-3</v>
      </c>
      <c r="N18" s="25">
        <f t="shared" ca="1" si="14"/>
        <v>1.5788380266384752</v>
      </c>
      <c r="O18" s="24">
        <f t="shared" si="15"/>
        <v>3.8870869819279701</v>
      </c>
      <c r="P18" s="11">
        <f t="shared" si="16"/>
        <v>0.25726205887577192</v>
      </c>
      <c r="Q18" s="11">
        <f t="shared" si="17"/>
        <v>0</v>
      </c>
      <c r="R18" s="10">
        <f t="shared" ca="1" si="18"/>
        <v>0.99684730416240341</v>
      </c>
      <c r="S18" s="16"/>
      <c r="T18" s="16"/>
      <c r="U18" s="10">
        <f t="shared" ca="1" si="19"/>
        <v>1.0122741614798385</v>
      </c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ht="43.2" x14ac:dyDescent="0.3">
      <c r="A19" s="16"/>
      <c r="B19" s="103">
        <v>13</v>
      </c>
      <c r="C19" s="103" t="str">
        <f>'14.1.ТС УЧ'!C18</f>
        <v xml:space="preserve">Котельная «Школьная» с. Глухово </v>
      </c>
      <c r="D19" s="103" t="str">
        <f>'14.1.ТС УЧ'!D18</f>
        <v xml:space="preserve">Котельная «Школьная» с. Глухово </v>
      </c>
      <c r="E19" s="103" t="str">
        <f>'14.1.ТС УЧ'!E18</f>
        <v>ТК1</v>
      </c>
      <c r="F19" s="103">
        <f>IF('14.1.ТС УЧ'!G18="Подземная канальная или подвальная",2,IF('14.1.ТС УЧ'!G18="Подземная бесканальная",2,IF('14.1.ТС УЧ'!G18="Надземная",1,0)))</f>
        <v>2</v>
      </c>
      <c r="G19" s="103">
        <f t="shared" si="10"/>
        <v>0.05</v>
      </c>
      <c r="H19" s="103">
        <f ca="1">IF(C19=0,0,(YEAR(TODAY())-'14.1.ТС УЧ'!F18)*0.85)</f>
        <v>23.8</v>
      </c>
      <c r="I19" s="103">
        <f>IF(C19=0,0,'14.1.ТС УЧ'!I18/1000)</f>
        <v>5.0000000000000001E-3</v>
      </c>
      <c r="J19" s="24">
        <f>IF(C19=0,0,'14.1.ТС УЧ'!H18/1000)</f>
        <v>0.1</v>
      </c>
      <c r="K19" s="103">
        <f t="shared" si="11"/>
        <v>5.0000000000000001E-3</v>
      </c>
      <c r="L19" s="25">
        <f t="shared" ca="1" si="12"/>
        <v>1.643540603691559</v>
      </c>
      <c r="M19" s="25">
        <f t="shared" ca="1" si="13"/>
        <v>4.3679994091693381E-4</v>
      </c>
      <c r="N19" s="25">
        <f t="shared" ca="1" si="14"/>
        <v>8.7359988183386764E-2</v>
      </c>
      <c r="O19" s="24">
        <f t="shared" si="15"/>
        <v>6.7438574668015612</v>
      </c>
      <c r="P19" s="11">
        <f t="shared" si="16"/>
        <v>0.14828308648614935</v>
      </c>
      <c r="Q19" s="11">
        <f t="shared" si="17"/>
        <v>0</v>
      </c>
      <c r="R19" s="10">
        <f t="shared" ca="1" si="18"/>
        <v>0.99956329544228895</v>
      </c>
      <c r="S19" s="16"/>
      <c r="T19" s="16"/>
      <c r="U19" s="10">
        <f t="shared" ca="1" si="19"/>
        <v>1.0029457165430511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ht="43.2" x14ac:dyDescent="0.3">
      <c r="A20" s="16"/>
      <c r="B20" s="103">
        <v>14</v>
      </c>
      <c r="C20" s="103" t="str">
        <f>'14.1.ТС УЧ'!C19</f>
        <v xml:space="preserve">Котельная «Школьная» с. Глухово </v>
      </c>
      <c r="D20" s="103" t="str">
        <f>'14.1.ТС УЧ'!D19</f>
        <v>ТК1</v>
      </c>
      <c r="E20" s="103" t="str">
        <f>'14.1.ТС УЧ'!E19</f>
        <v>ул. Школьная, 5А</v>
      </c>
      <c r="F20" s="103">
        <f>IF('14.1.ТС УЧ'!G19="Подземная канальная или подвальная",2,IF('14.1.ТС УЧ'!G19="Подземная бесканальная",2,IF('14.1.ТС УЧ'!G19="Надземная",1,0)))</f>
        <v>2</v>
      </c>
      <c r="G20" s="103">
        <f t="shared" si="10"/>
        <v>0.05</v>
      </c>
      <c r="H20" s="103">
        <f ca="1">IF(C20=0,0,(YEAR(TODAY())-'14.1.ТС УЧ'!F19)*0.85)</f>
        <v>24.65</v>
      </c>
      <c r="I20" s="103">
        <f>IF(C20=0,0,'14.1.ТС УЧ'!I19/1000)</f>
        <v>0.05</v>
      </c>
      <c r="J20" s="24">
        <f>IF(C20=0,0,'14.1.ТС УЧ'!H19/1000)</f>
        <v>0.1</v>
      </c>
      <c r="K20" s="103">
        <f t="shared" si="11"/>
        <v>0.05</v>
      </c>
      <c r="L20" s="25">
        <f t="shared" ca="1" si="12"/>
        <v>1.7148966551938607</v>
      </c>
      <c r="M20" s="25">
        <f t="shared" ca="1" si="13"/>
        <v>4.7648432354569061E-3</v>
      </c>
      <c r="N20" s="25">
        <f t="shared" ca="1" si="14"/>
        <v>9.5296864709138118E-2</v>
      </c>
      <c r="O20" s="24">
        <f t="shared" si="15"/>
        <v>6.7283241803207394</v>
      </c>
      <c r="P20" s="11">
        <f t="shared" si="16"/>
        <v>0.14862541893044309</v>
      </c>
      <c r="Q20" s="11">
        <f t="shared" si="17"/>
        <v>0</v>
      </c>
      <c r="R20" s="10">
        <f t="shared" ca="1" si="18"/>
        <v>0.99524649062157611</v>
      </c>
      <c r="S20" s="16"/>
      <c r="T20" s="16"/>
      <c r="U20" s="10">
        <f t="shared" ca="1" si="19"/>
        <v>1.0350051264996134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ht="43.2" x14ac:dyDescent="0.3">
      <c r="A21" s="16"/>
      <c r="B21" s="103">
        <v>15</v>
      </c>
      <c r="C21" s="103" t="str">
        <f>'14.1.ТС УЧ'!C20</f>
        <v xml:space="preserve">Котельная «Школьная» с. Глухово </v>
      </c>
      <c r="D21" s="103" t="str">
        <f>'14.1.ТС УЧ'!D20</f>
        <v>ТК1</v>
      </c>
      <c r="E21" s="103" t="str">
        <f>'14.1.ТС УЧ'!E20</f>
        <v>ул. Школьная, 5</v>
      </c>
      <c r="F21" s="103">
        <f>IF('14.1.ТС УЧ'!G20="Подземная канальная или подвальная",2,IF('14.1.ТС УЧ'!G20="Подземная бесканальная",2,IF('14.1.ТС УЧ'!G20="Надземная",1,0)))</f>
        <v>2</v>
      </c>
      <c r="G21" s="103">
        <f t="shared" si="10"/>
        <v>0.05</v>
      </c>
      <c r="H21" s="103">
        <f ca="1">IF(C21=0,0,(YEAR(TODAY())-'14.1.ТС УЧ'!F20)*0.85)</f>
        <v>24.65</v>
      </c>
      <c r="I21" s="103">
        <f>IF(C21=0,0,'14.1.ТС УЧ'!I20/1000)</f>
        <v>5.5E-2</v>
      </c>
      <c r="J21" s="24">
        <f>IF(C21=0,0,'14.1.ТС УЧ'!H20/1000)</f>
        <v>0.1</v>
      </c>
      <c r="K21" s="103">
        <f t="shared" si="11"/>
        <v>5.5E-2</v>
      </c>
      <c r="L21" s="25">
        <f t="shared" ca="1" si="12"/>
        <v>1.7148966551938607</v>
      </c>
      <c r="M21" s="25">
        <f t="shared" ca="1" si="13"/>
        <v>5.2413275590025964E-3</v>
      </c>
      <c r="N21" s="25">
        <f t="shared" ca="1" si="14"/>
        <v>9.5296864709138118E-2</v>
      </c>
      <c r="O21" s="24">
        <f t="shared" si="15"/>
        <v>6.7265982596006486</v>
      </c>
      <c r="P21" s="11">
        <f t="shared" si="16"/>
        <v>0.14866355346444743</v>
      </c>
      <c r="Q21" s="11">
        <f t="shared" si="17"/>
        <v>0</v>
      </c>
      <c r="R21" s="10">
        <f t="shared" ca="1" si="18"/>
        <v>0.99477238423183223</v>
      </c>
      <c r="S21" s="16"/>
      <c r="T21" s="16"/>
      <c r="U21" s="10">
        <f t="shared" ca="1" si="19"/>
        <v>1.0702614313359973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ht="43.2" x14ac:dyDescent="0.3">
      <c r="A22" s="16"/>
      <c r="B22" s="103">
        <v>16</v>
      </c>
      <c r="C22" s="103" t="str">
        <f>'14.1.ТС УЧ'!C21</f>
        <v>Котельная «Больница» с. Глухово</v>
      </c>
      <c r="D22" s="103" t="str">
        <f>'14.1.ТС УЧ'!D21</f>
        <v>Котельная «Больница» с. Глухово</v>
      </c>
      <c r="E22" s="103" t="str">
        <f>'14.1.ТС УЧ'!E21</f>
        <v>ТК1</v>
      </c>
      <c r="F22" s="103">
        <f>IF('14.1.ТС УЧ'!G21="Подземная канальная или подвальная",2,IF('14.1.ТС УЧ'!G21="Подземная бесканальная",2,IF('14.1.ТС УЧ'!G21="Надземная",1,0)))</f>
        <v>2</v>
      </c>
      <c r="G22" s="103">
        <f t="shared" si="10"/>
        <v>0.05</v>
      </c>
      <c r="H22" s="103">
        <f ca="1">IF(C22=0,0,(YEAR(TODAY())-'14.1.ТС УЧ'!F21)*0.85)</f>
        <v>38.25</v>
      </c>
      <c r="I22" s="103">
        <f>IF(C22=0,0,'14.1.ТС УЧ'!I21/1000)</f>
        <v>3.6999999999999998E-2</v>
      </c>
      <c r="J22" s="24">
        <f>IF(C22=0,0,'14.1.ТС УЧ'!H21/1000)</f>
        <v>6.9000000000000006E-2</v>
      </c>
      <c r="K22" s="103">
        <f t="shared" si="11"/>
        <v>3.6999999999999998E-2</v>
      </c>
      <c r="L22" s="25">
        <f t="shared" ca="1" si="12"/>
        <v>3.3849963207636384</v>
      </c>
      <c r="M22" s="25">
        <f t="shared" ca="1" si="13"/>
        <v>4.5367575218094286E-2</v>
      </c>
      <c r="N22" s="25">
        <f t="shared" ca="1" si="14"/>
        <v>1.226150681570116</v>
      </c>
      <c r="O22" s="24">
        <f t="shared" si="15"/>
        <v>5.3590733987086425</v>
      </c>
      <c r="P22" s="11">
        <f t="shared" si="16"/>
        <v>0.18659942225104933</v>
      </c>
      <c r="Q22" s="11">
        <f t="shared" si="17"/>
        <v>0</v>
      </c>
      <c r="R22" s="10">
        <f t="shared" ca="1" si="18"/>
        <v>0.95564614542545168</v>
      </c>
      <c r="S22" s="16"/>
      <c r="T22" s="16"/>
      <c r="U22" s="10">
        <f t="shared" ca="1" si="19"/>
        <v>1.2431281655152024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ht="43.2" x14ac:dyDescent="0.3">
      <c r="A23" s="16"/>
      <c r="B23" s="103">
        <v>17</v>
      </c>
      <c r="C23" s="103" t="str">
        <f>'14.1.ТС УЧ'!C22</f>
        <v>Котельная «Больница» с. Глухово</v>
      </c>
      <c r="D23" s="103" t="str">
        <f>'14.1.ТС УЧ'!D22</f>
        <v>ТК1</v>
      </c>
      <c r="E23" s="103" t="str">
        <f>'14.1.ТС УЧ'!E22</f>
        <v xml:space="preserve">ул. Почтовая, 3А </v>
      </c>
      <c r="F23" s="103">
        <f>IF('14.1.ТС УЧ'!G22="Подземная канальная или подвальная",2,IF('14.1.ТС УЧ'!G22="Подземная бесканальная",2,IF('14.1.ТС УЧ'!G22="Надземная",1,0)))</f>
        <v>2</v>
      </c>
      <c r="G23" s="103">
        <f t="shared" si="10"/>
        <v>0.05</v>
      </c>
      <c r="H23" s="103">
        <f ca="1">IF(C23=0,0,(YEAR(TODAY())-'14.1.ТС УЧ'!F22)*0.85)</f>
        <v>38.25</v>
      </c>
      <c r="I23" s="103">
        <f>IF(C23=0,0,'14.1.ТС УЧ'!I22/1000)</f>
        <v>1.2E-2</v>
      </c>
      <c r="J23" s="24">
        <f>IF(C23=0,0,'14.1.ТС УЧ'!H22/1000)</f>
        <v>6.9000000000000006E-2</v>
      </c>
      <c r="K23" s="103">
        <f t="shared" si="11"/>
        <v>1.2E-2</v>
      </c>
      <c r="L23" s="25">
        <f t="shared" ca="1" si="12"/>
        <v>3.3849963207636384</v>
      </c>
      <c r="M23" s="25">
        <f t="shared" ca="1" si="13"/>
        <v>1.4713808178841391E-2</v>
      </c>
      <c r="N23" s="25">
        <f t="shared" ca="1" si="14"/>
        <v>1.226150681570116</v>
      </c>
      <c r="O23" s="24">
        <f t="shared" si="15"/>
        <v>5.3646019297934462</v>
      </c>
      <c r="P23" s="11">
        <f t="shared" si="16"/>
        <v>0.18640712080542071</v>
      </c>
      <c r="Q23" s="11">
        <f t="shared" si="17"/>
        <v>0</v>
      </c>
      <c r="R23" s="10">
        <f t="shared" ca="1" si="18"/>
        <v>0.98539391093012196</v>
      </c>
      <c r="S23" s="16"/>
      <c r="T23" s="16"/>
      <c r="U23" s="10">
        <f t="shared" ca="1" si="19"/>
        <v>1.3220618892660256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ht="72" x14ac:dyDescent="0.3">
      <c r="A24" s="16"/>
      <c r="B24" s="103">
        <v>18</v>
      </c>
      <c r="C24" s="103" t="str">
        <f>'14.1.ТС УЧ'!C23</f>
        <v>Котельная Северного территориального отдела в с. Глухово</v>
      </c>
      <c r="D24" s="103" t="str">
        <f>'14.1.ТС УЧ'!D23</f>
        <v>Котельная Северного территориального отдела в с. Глухово</v>
      </c>
      <c r="E24" s="103" t="str">
        <f>'14.1.ТС УЧ'!E23</f>
        <v xml:space="preserve">УТ1 </v>
      </c>
      <c r="F24" s="103">
        <f>IF('14.1.ТС УЧ'!G23="Подземная канальная или подвальная",2,IF('14.1.ТС УЧ'!G23="Подземная бесканальная",2,IF('14.1.ТС УЧ'!G23="Надземная",1,0)))</f>
        <v>1</v>
      </c>
      <c r="G24" s="103">
        <f t="shared" si="10"/>
        <v>0.05</v>
      </c>
      <c r="H24" s="103">
        <f ca="1">IF(C24=0,0,(YEAR(TODAY())-'14.1.ТС УЧ'!F23)*0.85)</f>
        <v>19.55</v>
      </c>
      <c r="I24" s="103">
        <f>IF(C24=0,0,'14.1.ТС УЧ'!I23/1000)</f>
        <v>2E-3</v>
      </c>
      <c r="J24" s="24">
        <f>IF(C24=0,0,'14.1.ТС УЧ'!H23/1000)</f>
        <v>8.1000000000000003E-2</v>
      </c>
      <c r="K24" s="103">
        <f t="shared" si="11"/>
        <v>2E-3</v>
      </c>
      <c r="L24" s="25">
        <f t="shared" ca="1" si="12"/>
        <v>1.3289017104079981</v>
      </c>
      <c r="M24" s="25">
        <f t="shared" ca="1" si="13"/>
        <v>1.2466905511637259E-4</v>
      </c>
      <c r="N24" s="25">
        <f t="shared" ca="1" si="14"/>
        <v>6.2334527558186296E-2</v>
      </c>
      <c r="O24" s="24">
        <f t="shared" si="15"/>
        <v>5.8880725648933288</v>
      </c>
      <c r="P24" s="11">
        <f t="shared" si="16"/>
        <v>0.16983486344280754</v>
      </c>
      <c r="Q24" s="11">
        <f t="shared" si="17"/>
        <v>0</v>
      </c>
      <c r="R24" s="10">
        <f t="shared" ca="1" si="18"/>
        <v>0.9998753387157473</v>
      </c>
      <c r="S24" s="16"/>
      <c r="T24" s="16"/>
      <c r="U24" s="10">
        <f t="shared" ca="1" si="19"/>
        <v>1.0007340604431219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ht="57.6" x14ac:dyDescent="0.3">
      <c r="A25" s="16"/>
      <c r="B25" s="103">
        <v>19</v>
      </c>
      <c r="C25" s="103" t="str">
        <f>'14.1.ТС УЧ'!C24</f>
        <v>Котельная Северного территориального отдела в с. Глухово</v>
      </c>
      <c r="D25" s="103" t="str">
        <f>'14.1.ТС УЧ'!D24</f>
        <v xml:space="preserve">УТ1 </v>
      </c>
      <c r="E25" s="103" t="str">
        <f>'14.1.ТС УЧ'!E24</f>
        <v xml:space="preserve">ГрОт-Почтовая, 73А </v>
      </c>
      <c r="F25" s="103">
        <f>IF('14.1.ТС УЧ'!G24="Подземная канальная или подвальная",2,IF('14.1.ТС УЧ'!G24="Подземная бесканальная",2,IF('14.1.ТС УЧ'!G24="Надземная",1,0)))</f>
        <v>2</v>
      </c>
      <c r="G25" s="103">
        <f t="shared" si="10"/>
        <v>0.05</v>
      </c>
      <c r="H25" s="103">
        <f ca="1">IF(C25=0,0,(YEAR(TODAY())-'14.1.ТС УЧ'!F24)*0.85)</f>
        <v>32.299999999999997</v>
      </c>
      <c r="I25" s="103">
        <f>IF(C25=0,0,'14.1.ТС УЧ'!I24/1000)</f>
        <v>0.08</v>
      </c>
      <c r="J25" s="24">
        <f>IF(C25=0,0,'14.1.ТС УЧ'!H24/1000)</f>
        <v>6.9000000000000006E-2</v>
      </c>
      <c r="K25" s="103">
        <f t="shared" si="11"/>
        <v>0.08</v>
      </c>
      <c r="L25" s="25">
        <f t="shared" ca="1" si="12"/>
        <v>2.5139439617343742</v>
      </c>
      <c r="M25" s="25">
        <f t="shared" ca="1" si="13"/>
        <v>2.3602829833152348E-2</v>
      </c>
      <c r="N25" s="25">
        <f t="shared" ca="1" si="14"/>
        <v>0.29503537291440435</v>
      </c>
      <c r="O25" s="24">
        <f t="shared" si="15"/>
        <v>5.3495643252427785</v>
      </c>
      <c r="P25" s="11">
        <f t="shared" si="16"/>
        <v>0.18693111049835207</v>
      </c>
      <c r="Q25" s="11">
        <f t="shared" si="17"/>
        <v>0</v>
      </c>
      <c r="R25" s="10">
        <f t="shared" ca="1" si="18"/>
        <v>0.97667353832801562</v>
      </c>
      <c r="S25" s="16"/>
      <c r="T25" s="16"/>
      <c r="U25" s="10">
        <f t="shared" ca="1" si="19"/>
        <v>1.1269989168933296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ht="57.6" x14ac:dyDescent="0.3">
      <c r="A26" s="16"/>
      <c r="B26" s="103">
        <v>20</v>
      </c>
      <c r="C26" s="103" t="str">
        <f>'14.1.ТС УЧ'!C25</f>
        <v>Котельная Северного территориального отдела в с. Глухово</v>
      </c>
      <c r="D26" s="103" t="str">
        <f>'14.1.ТС УЧ'!D25</f>
        <v xml:space="preserve">ГрОт-Почтовая, 73А </v>
      </c>
      <c r="E26" s="103" t="str">
        <f>'14.1.ТС УЧ'!E25</f>
        <v xml:space="preserve">ул. Почтовая, 73А </v>
      </c>
      <c r="F26" s="103">
        <f>IF('14.1.ТС УЧ'!G25="Подземная канальная или подвальная",2,IF('14.1.ТС УЧ'!G25="Подземная бесканальная",2,IF('14.1.ТС УЧ'!G25="Надземная",1,0)))</f>
        <v>2</v>
      </c>
      <c r="G26" s="103">
        <f t="shared" si="10"/>
        <v>0.05</v>
      </c>
      <c r="H26" s="103">
        <f ca="1">IF(C26=0,0,(YEAR(TODAY())-'14.1.ТС УЧ'!F25)*0.85)</f>
        <v>32.299999999999997</v>
      </c>
      <c r="I26" s="103">
        <f>IF(C26=0,0,'14.1.ТС УЧ'!I25/1000)</f>
        <v>6.0000000000000001E-3</v>
      </c>
      <c r="J26" s="24">
        <f>IF(C26=0,0,'14.1.ТС УЧ'!H25/1000)</f>
        <v>6.9000000000000006E-2</v>
      </c>
      <c r="K26" s="103">
        <f t="shared" si="11"/>
        <v>6.0000000000000001E-3</v>
      </c>
      <c r="L26" s="25">
        <f t="shared" ca="1" si="12"/>
        <v>2.5139439617343742</v>
      </c>
      <c r="M26" s="25">
        <f t="shared" ca="1" si="13"/>
        <v>1.7702122374864261E-3</v>
      </c>
      <c r="N26" s="25">
        <f t="shared" ca="1" si="14"/>
        <v>0.29503537291440435</v>
      </c>
      <c r="O26" s="24">
        <f t="shared" si="15"/>
        <v>5.3659287772538002</v>
      </c>
      <c r="P26" s="11">
        <f t="shared" si="16"/>
        <v>0.1863610274215724</v>
      </c>
      <c r="Q26" s="11">
        <f t="shared" si="17"/>
        <v>0</v>
      </c>
      <c r="R26" s="10">
        <f t="shared" ca="1" si="18"/>
        <v>0.99823135366406746</v>
      </c>
      <c r="S26" s="16"/>
      <c r="T26" s="16"/>
      <c r="U26" s="10">
        <f t="shared" ca="1" si="19"/>
        <v>1.1364977496803048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ht="57.6" x14ac:dyDescent="0.3">
      <c r="A27" s="16"/>
      <c r="B27" s="103">
        <v>21</v>
      </c>
      <c r="C27" s="103" t="str">
        <f>'14.1.ТС УЧ'!C26</f>
        <v>Котельная Северного территориального отдела в с. Глухово</v>
      </c>
      <c r="D27" s="103" t="str">
        <f>'14.1.ТС УЧ'!D26</f>
        <v xml:space="preserve">УТ1 </v>
      </c>
      <c r="E27" s="103" t="str">
        <f>'14.1.ТС УЧ'!E26</f>
        <v>ул. Почтовая, 69А</v>
      </c>
      <c r="F27" s="103">
        <f>IF('14.1.ТС УЧ'!G26="Подземная канальная или подвальная",2,IF('14.1.ТС УЧ'!G26="Подземная бесканальная",2,IF('14.1.ТС УЧ'!G26="Надземная",1,0)))</f>
        <v>1</v>
      </c>
      <c r="G27" s="103">
        <f t="shared" si="10"/>
        <v>0.05</v>
      </c>
      <c r="H27" s="103">
        <f ca="1">IF(C27=0,0,(YEAR(TODAY())-'14.1.ТС УЧ'!F26)*0.85)</f>
        <v>22.099999999999998</v>
      </c>
      <c r="I27" s="103">
        <f>IF(C27=0,0,'14.1.ТС УЧ'!I26/1000)</f>
        <v>3.0000000000000001E-3</v>
      </c>
      <c r="J27" s="24">
        <f>IF(C27=0,0,'14.1.ТС УЧ'!H26/1000)</f>
        <v>5.0999999999999997E-2</v>
      </c>
      <c r="K27" s="103">
        <f t="shared" si="11"/>
        <v>3.0000000000000001E-3</v>
      </c>
      <c r="L27" s="25">
        <f t="shared" ca="1" si="12"/>
        <v>1.5096122344032843</v>
      </c>
      <c r="M27" s="25">
        <f t="shared" ca="1" si="13"/>
        <v>2.2469725926298518E-4</v>
      </c>
      <c r="N27" s="25">
        <f t="shared" ca="1" si="14"/>
        <v>7.4899086420995062E-2</v>
      </c>
      <c r="O27" s="24">
        <f t="shared" si="15"/>
        <v>4.6192215947896971</v>
      </c>
      <c r="P27" s="11">
        <f t="shared" si="16"/>
        <v>0.21648669142176707</v>
      </c>
      <c r="Q27" s="11">
        <f t="shared" si="17"/>
        <v>0</v>
      </c>
      <c r="R27" s="10">
        <f t="shared" ca="1" si="18"/>
        <v>0.99977532798327551</v>
      </c>
      <c r="S27" s="16"/>
      <c r="T27" s="16"/>
      <c r="U27" s="10">
        <f t="shared" ca="1" si="19"/>
        <v>1.1375356761125825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ht="57.6" x14ac:dyDescent="0.3">
      <c r="B28" s="103">
        <v>22</v>
      </c>
      <c r="C28" s="103" t="str">
        <f>'14.1.ТС УЧ'!C27</f>
        <v>Котельная Северного территориального отдела в с. Глухово</v>
      </c>
      <c r="D28" s="103" t="str">
        <f>'14.1.ТС УЧ'!D27</f>
        <v xml:space="preserve">ГрОт-Почтовая, 73А </v>
      </c>
      <c r="E28" s="103" t="str">
        <f>'14.1.ТС УЧ'!E27</f>
        <v xml:space="preserve">ул. Почтовая, 73А </v>
      </c>
      <c r="F28" s="103">
        <f>IF('14.1.ТС УЧ'!G27="Подземная канальная или подвальная",2,IF('14.1.ТС УЧ'!G27="Подземная бесканальная",2,IF('14.1.ТС УЧ'!G27="Надземная",1,0)))</f>
        <v>2</v>
      </c>
      <c r="G28" s="103">
        <f t="shared" si="10"/>
        <v>0.05</v>
      </c>
      <c r="H28" s="103">
        <f ca="1">IF(C28=0,0,(YEAR(TODAY())-'14.1.ТС УЧ'!F27)*0.85)</f>
        <v>32.299999999999997</v>
      </c>
      <c r="I28" s="103">
        <f>IF(C28=0,0,'14.1.ТС УЧ'!I27/1000)</f>
        <v>2.4E-2</v>
      </c>
      <c r="J28" s="24">
        <f>IF(C28=0,0,'14.1.ТС УЧ'!H27/1000)</f>
        <v>5.0999999999999997E-2</v>
      </c>
      <c r="K28" s="103">
        <f t="shared" si="11"/>
        <v>2.4E-2</v>
      </c>
      <c r="L28" s="25">
        <f t="shared" ca="1" si="12"/>
        <v>2.5139439617343742</v>
      </c>
      <c r="M28" s="25">
        <f t="shared" ca="1" si="13"/>
        <v>7.0808489499457044E-3</v>
      </c>
      <c r="N28" s="25">
        <f t="shared" ca="1" si="14"/>
        <v>0.29503537291440435</v>
      </c>
      <c r="O28" s="24">
        <f t="shared" si="15"/>
        <v>4.6159904654392028</v>
      </c>
      <c r="P28" s="11">
        <f t="shared" si="16"/>
        <v>0.21663822910536534</v>
      </c>
      <c r="Q28" s="11">
        <f t="shared" si="17"/>
        <v>0</v>
      </c>
      <c r="R28" s="10">
        <f t="shared" ca="1" si="18"/>
        <v>0.99294416119514439</v>
      </c>
      <c r="U28" s="10">
        <f t="shared" ca="1" si="19"/>
        <v>1.1702208073527471</v>
      </c>
      <c r="V28" s="16"/>
      <c r="W28" s="16"/>
    </row>
    <row r="29" spans="1:31" ht="43.2" x14ac:dyDescent="0.3">
      <c r="B29" s="103">
        <v>23</v>
      </c>
      <c r="C29" s="103" t="str">
        <f>'14.1.ТС УЧ'!C28</f>
        <v xml:space="preserve">Котельная «Школьная» с. Суворово </v>
      </c>
      <c r="D29" s="103" t="str">
        <f>'14.1.ТС УЧ'!D28</f>
        <v xml:space="preserve">Котельная «Школьная» с. Суворово </v>
      </c>
      <c r="E29" s="103" t="str">
        <f>'14.1.ТС УЧ'!E28</f>
        <v xml:space="preserve">ул. Парковая, 71А </v>
      </c>
      <c r="F29" s="103">
        <f>IF('14.1.ТС УЧ'!G28="Подземная канальная или подвальная",2,IF('14.1.ТС УЧ'!G28="Подземная бесканальная",2,IF('14.1.ТС УЧ'!G28="Надземная",1,0)))</f>
        <v>1</v>
      </c>
      <c r="G29" s="103">
        <f t="shared" si="10"/>
        <v>0.05</v>
      </c>
      <c r="H29" s="103">
        <f ca="1">IF(C29=0,0,(YEAR(TODAY())-'14.1.ТС УЧ'!F28)*0.85)</f>
        <v>48.449999999999996</v>
      </c>
      <c r="I29" s="103">
        <f>IF(C29=0,0,'14.1.ТС УЧ'!I28/1000)</f>
        <v>0.06</v>
      </c>
      <c r="J29" s="24">
        <f>IF(C29=0,0,'14.1.ТС УЧ'!H28/1000)</f>
        <v>5.0999999999999997E-2</v>
      </c>
      <c r="K29" s="103">
        <f t="shared" si="11"/>
        <v>0.06</v>
      </c>
      <c r="L29" s="25">
        <f t="shared" ca="1" si="12"/>
        <v>5.637004567891907</v>
      </c>
      <c r="M29" s="25">
        <f t="shared" ca="1" si="13"/>
        <v>4.5168082012315462</v>
      </c>
      <c r="N29" s="25">
        <f t="shared" ca="1" si="14"/>
        <v>75.280136687192439</v>
      </c>
      <c r="O29" s="24">
        <f t="shared" si="15"/>
        <v>4.6104513865526409</v>
      </c>
      <c r="P29" s="11">
        <f t="shared" si="16"/>
        <v>0.21689850215462894</v>
      </c>
      <c r="Q29" s="11">
        <f t="shared" si="17"/>
        <v>0</v>
      </c>
      <c r="R29" s="10">
        <f t="shared" ca="1" si="18"/>
        <v>1.0923834766345534E-2</v>
      </c>
      <c r="U29" s="10">
        <f t="shared" ca="1" si="19"/>
        <v>21.824524634160323</v>
      </c>
      <c r="V29" s="16"/>
      <c r="W29" s="16"/>
    </row>
    <row r="30" spans="1:31" ht="28.8" x14ac:dyDescent="0.3">
      <c r="B30" s="103">
        <v>24</v>
      </c>
      <c r="C30" s="103" t="str">
        <f>'14.1.ТС УЧ'!C29</f>
        <v>Котельная с. Суворово</v>
      </c>
      <c r="D30" s="103" t="str">
        <f>'14.1.ТС УЧ'!D29</f>
        <v>Котельная с. Суворово</v>
      </c>
      <c r="E30" s="103" t="str">
        <f>'14.1.ТС УЧ'!E29</f>
        <v>УТ1</v>
      </c>
      <c r="F30" s="103">
        <f>IF('14.1.ТС УЧ'!G29="Подземная канальная или подвальная",2,IF('14.1.ТС УЧ'!G29="Подземная бесканальная",2,IF('14.1.ТС УЧ'!G29="Надземная",1,0)))</f>
        <v>2</v>
      </c>
      <c r="G30" s="103">
        <f t="shared" si="10"/>
        <v>0.05</v>
      </c>
      <c r="H30" s="103">
        <f ca="1">IF(C30=0,0,(YEAR(TODAY())-'14.1.ТС УЧ'!F29)*0.85)</f>
        <v>34.85</v>
      </c>
      <c r="I30" s="103">
        <f>IF(C30=0,0,'14.1.ТС УЧ'!I29/1000)</f>
        <v>9.1999999999999998E-2</v>
      </c>
      <c r="J30" s="24">
        <f>IF(C30=0,0,'14.1.ТС УЧ'!H29/1000)</f>
        <v>6.9000000000000006E-2</v>
      </c>
      <c r="K30" s="103">
        <f t="shared" si="11"/>
        <v>9.1999999999999998E-2</v>
      </c>
      <c r="L30" s="25">
        <f t="shared" ca="1" si="12"/>
        <v>2.8558023001364887</v>
      </c>
      <c r="M30" s="25">
        <f t="shared" ca="1" si="13"/>
        <v>4.6663681852472522E-2</v>
      </c>
      <c r="N30" s="25">
        <f t="shared" ca="1" si="14"/>
        <v>0.50721393317904917</v>
      </c>
      <c r="O30" s="24">
        <f t="shared" si="15"/>
        <v>5.3469106303220721</v>
      </c>
      <c r="P30" s="11">
        <f t="shared" si="16"/>
        <v>0.18702388521869961</v>
      </c>
      <c r="Q30" s="11">
        <f t="shared" si="17"/>
        <v>0</v>
      </c>
      <c r="R30" s="10">
        <f t="shared" ca="1" si="18"/>
        <v>0.95440832846092094</v>
      </c>
      <c r="U30" s="10">
        <f t="shared" ca="1" si="19"/>
        <v>1.2495065365469524</v>
      </c>
      <c r="V30" s="16"/>
      <c r="W30" s="16"/>
    </row>
    <row r="31" spans="1:31" ht="43.2" x14ac:dyDescent="0.3">
      <c r="B31" s="103">
        <v>25</v>
      </c>
      <c r="C31" s="103" t="str">
        <f>'14.1.ТС УЧ'!C30</f>
        <v>Котельная с. Суворово</v>
      </c>
      <c r="D31" s="103" t="str">
        <f>'14.1.ТС УЧ'!D30</f>
        <v>УТ1</v>
      </c>
      <c r="E31" s="103" t="str">
        <f>'14.1.ТС УЧ'!E30</f>
        <v xml:space="preserve">ул. Молодежная, 8А </v>
      </c>
      <c r="F31" s="103">
        <f>IF('14.1.ТС УЧ'!G30="Подземная канальная или подвальная",2,IF('14.1.ТС УЧ'!G30="Подземная бесканальная",2,IF('14.1.ТС УЧ'!G30="Надземная",1,0)))</f>
        <v>2</v>
      </c>
      <c r="G31" s="103">
        <f t="shared" si="10"/>
        <v>0.05</v>
      </c>
      <c r="H31" s="103">
        <f ca="1">IF(C31=0,0,(YEAR(TODAY())-'14.1.ТС УЧ'!F30)*0.85)</f>
        <v>34.85</v>
      </c>
      <c r="I31" s="103">
        <f>IF(C31=0,0,'14.1.ТС УЧ'!I30/1000)</f>
        <v>4.8000000000000001E-2</v>
      </c>
      <c r="J31" s="24">
        <f>IF(C31=0,0,'14.1.ТС УЧ'!H30/1000)</f>
        <v>6.9000000000000006E-2</v>
      </c>
      <c r="K31" s="103">
        <f t="shared" si="11"/>
        <v>4.8000000000000001E-2</v>
      </c>
      <c r="L31" s="25">
        <f t="shared" ca="1" si="12"/>
        <v>2.8558023001364887</v>
      </c>
      <c r="M31" s="25">
        <f t="shared" ca="1" si="13"/>
        <v>2.4346268792594359E-2</v>
      </c>
      <c r="N31" s="25">
        <f t="shared" ca="1" si="14"/>
        <v>0.50721393317904917</v>
      </c>
      <c r="O31" s="24">
        <f t="shared" si="15"/>
        <v>5.3566408450313281</v>
      </c>
      <c r="P31" s="11">
        <f t="shared" si="16"/>
        <v>0.18668416063913867</v>
      </c>
      <c r="Q31" s="11">
        <f t="shared" si="17"/>
        <v>0</v>
      </c>
      <c r="R31" s="10">
        <f t="shared" ca="1" si="18"/>
        <v>0.97594771100655131</v>
      </c>
      <c r="U31" s="10">
        <f t="shared" ca="1" si="19"/>
        <v>1.379920754385475</v>
      </c>
    </row>
    <row r="32" spans="1:31" ht="43.2" x14ac:dyDescent="0.3">
      <c r="B32" s="103">
        <v>26</v>
      </c>
      <c r="C32" s="103" t="str">
        <f>'14.1.ТС УЧ'!C31</f>
        <v>Котельная с. Суворово</v>
      </c>
      <c r="D32" s="103" t="str">
        <f>'14.1.ТС УЧ'!D31</f>
        <v>УТ1</v>
      </c>
      <c r="E32" s="103" t="str">
        <f>'14.1.ТС УЧ'!E31</f>
        <v>ул. Молодежная, 8</v>
      </c>
      <c r="F32" s="103">
        <f>IF('14.1.ТС УЧ'!G31="Подземная канальная или подвальная",2,IF('14.1.ТС УЧ'!G31="Подземная бесканальная",2,IF('14.1.ТС УЧ'!G31="Надземная",1,0)))</f>
        <v>2</v>
      </c>
      <c r="G32" s="103">
        <f t="shared" si="10"/>
        <v>0.05</v>
      </c>
      <c r="H32" s="103">
        <f ca="1">IF(C32=0,0,(YEAR(TODAY())-'14.1.ТС УЧ'!F31)*0.85)</f>
        <v>37.4</v>
      </c>
      <c r="I32" s="103">
        <f>IF(C32=0,0,'14.1.ТС УЧ'!I31/1000)</f>
        <v>1.4E-2</v>
      </c>
      <c r="J32" s="24">
        <f>IF(C32=0,0,'14.1.ТС УЧ'!H31/1000)</f>
        <v>5.0999999999999997E-2</v>
      </c>
      <c r="K32" s="103">
        <f t="shared" si="11"/>
        <v>1.4E-2</v>
      </c>
      <c r="L32" s="25">
        <f t="shared" ca="1" si="12"/>
        <v>3.2441481996433552</v>
      </c>
      <c r="M32" s="25">
        <f t="shared" ca="1" si="13"/>
        <v>1.3511601085895284E-2</v>
      </c>
      <c r="N32" s="25">
        <f t="shared" ca="1" si="14"/>
        <v>0.96511436327823452</v>
      </c>
      <c r="O32" s="24">
        <f t="shared" si="15"/>
        <v>4.6175290984632484</v>
      </c>
      <c r="P32" s="11">
        <f t="shared" si="16"/>
        <v>0.21656604185403144</v>
      </c>
      <c r="Q32" s="11">
        <f t="shared" si="17"/>
        <v>0</v>
      </c>
      <c r="R32" s="10">
        <f t="shared" ca="1" si="18"/>
        <v>0.98657927086047914</v>
      </c>
      <c r="U32" s="10">
        <f t="shared" ca="1" si="19"/>
        <v>1.4423109655664241</v>
      </c>
    </row>
    <row r="33" spans="2:21" ht="57.6" x14ac:dyDescent="0.3">
      <c r="B33" s="103">
        <v>27</v>
      </c>
      <c r="C33" s="103" t="str">
        <f>'14.1.ТС УЧ'!C32</f>
        <v>Котельная «Школьная» с. Ивановское</v>
      </c>
      <c r="D33" s="103" t="str">
        <f>'14.1.ТС УЧ'!D32</f>
        <v>Котельная «Школьная» с. Ивановское</v>
      </c>
      <c r="E33" s="103" t="str">
        <f>'14.1.ТС УЧ'!E32</f>
        <v xml:space="preserve">ул. Ситнова, 14А </v>
      </c>
      <c r="F33" s="103">
        <f>IF('14.1.ТС УЧ'!G32="Подземная канальная или подвальная",2,IF('14.1.ТС УЧ'!G32="Подземная бесканальная",2,IF('14.1.ТС УЧ'!G32="Надземная",1,0)))</f>
        <v>2</v>
      </c>
      <c r="G33" s="103">
        <f t="shared" si="10"/>
        <v>0.05</v>
      </c>
      <c r="H33" s="103">
        <f ca="1">IF(C33=0,0,(YEAR(TODAY())-'14.1.ТС УЧ'!F32)*0.85)</f>
        <v>13.6</v>
      </c>
      <c r="I33" s="103">
        <f>IF(C33=0,0,'14.1.ТС УЧ'!I32/1000)</f>
        <v>2.1000000000000001E-2</v>
      </c>
      <c r="J33" s="24">
        <f>IF(C33=0,0,'14.1.ТС УЧ'!H32/1000)</f>
        <v>8.1000000000000003E-2</v>
      </c>
      <c r="K33" s="103">
        <f t="shared" si="11"/>
        <v>2.1000000000000001E-2</v>
      </c>
      <c r="L33" s="25">
        <f t="shared" ca="1" si="12"/>
        <v>1</v>
      </c>
      <c r="M33" s="25">
        <f t="shared" ca="1" si="13"/>
        <v>1.0500000000000002E-3</v>
      </c>
      <c r="N33" s="25">
        <f t="shared" ca="1" si="14"/>
        <v>0.05</v>
      </c>
      <c r="O33" s="24">
        <f t="shared" si="15"/>
        <v>5.8829794149526027</v>
      </c>
      <c r="P33" s="11">
        <f t="shared" si="16"/>
        <v>0.16998189683586656</v>
      </c>
      <c r="Q33" s="11">
        <f t="shared" si="17"/>
        <v>0</v>
      </c>
      <c r="R33" s="10">
        <f t="shared" ca="1" si="18"/>
        <v>0.99895055105711317</v>
      </c>
      <c r="U33" s="10">
        <f t="shared" ca="1" si="19"/>
        <v>1.0061771283857002</v>
      </c>
    </row>
    <row r="34" spans="2:21" ht="57.6" x14ac:dyDescent="0.3">
      <c r="B34" s="103">
        <v>28</v>
      </c>
      <c r="C34" s="103" t="str">
        <f>'14.1.ТС УЧ'!C33</f>
        <v>Котельная «Школьная» с. Ивановское</v>
      </c>
      <c r="D34" s="103" t="str">
        <f>'14.1.ТС УЧ'!D33</f>
        <v>Котельная «Школьная» с. Ивановское</v>
      </c>
      <c r="E34" s="103" t="str">
        <f>'14.1.ТС УЧ'!E33</f>
        <v xml:space="preserve">ГрОт-Ситнова, 14А </v>
      </c>
      <c r="F34" s="103">
        <f>IF('14.1.ТС УЧ'!G33="Подземная канальная или подвальная",2,IF('14.1.ТС УЧ'!G33="Подземная бесканальная",2,IF('14.1.ТС УЧ'!G33="Надземная",1,0)))</f>
        <v>1</v>
      </c>
      <c r="G34" s="103">
        <f t="shared" si="10"/>
        <v>0.05</v>
      </c>
      <c r="H34" s="103">
        <f ca="1">IF(C34=0,0,(YEAR(TODAY())-'14.1.ТС УЧ'!F33)*0.85)</f>
        <v>23.8</v>
      </c>
      <c r="I34" s="103">
        <f>IF(C34=0,0,'14.1.ТС УЧ'!I33/1000)</f>
        <v>1.4999999999999999E-2</v>
      </c>
      <c r="J34" s="24">
        <f>IF(C34=0,0,'14.1.ТС УЧ'!H33/1000)</f>
        <v>6.9000000000000006E-2</v>
      </c>
      <c r="K34" s="103">
        <f t="shared" si="11"/>
        <v>1.4999999999999999E-2</v>
      </c>
      <c r="L34" s="25">
        <f t="shared" ca="1" si="12"/>
        <v>1.643540603691559</v>
      </c>
      <c r="M34" s="25">
        <f t="shared" ca="1" si="13"/>
        <v>1.3103998227508014E-3</v>
      </c>
      <c r="N34" s="25">
        <f t="shared" ca="1" si="14"/>
        <v>8.7359988183386764E-2</v>
      </c>
      <c r="O34" s="24">
        <f t="shared" si="15"/>
        <v>5.3639385060632705</v>
      </c>
      <c r="P34" s="11">
        <f t="shared" si="16"/>
        <v>0.18643017604874168</v>
      </c>
      <c r="Q34" s="11">
        <f t="shared" si="17"/>
        <v>0</v>
      </c>
      <c r="R34" s="10">
        <f t="shared" ca="1" si="18"/>
        <v>0.99869045837619475</v>
      </c>
      <c r="U34" s="10">
        <f t="shared" ca="1" si="19"/>
        <v>1.0132060324532917</v>
      </c>
    </row>
    <row r="35" spans="2:21" ht="43.2" x14ac:dyDescent="0.3">
      <c r="B35" s="103">
        <v>29</v>
      </c>
      <c r="C35" s="103" t="str">
        <f>'14.1.ТС УЧ'!C34</f>
        <v>Котельная «Школьная» с. Ивановское</v>
      </c>
      <c r="D35" s="103" t="str">
        <f>'14.1.ТС УЧ'!D34</f>
        <v xml:space="preserve">ГрОт-Ситнова, 14А </v>
      </c>
      <c r="E35" s="103" t="str">
        <f>'14.1.ТС УЧ'!E34</f>
        <v xml:space="preserve">ул. Ситнова, 20А </v>
      </c>
      <c r="F35" s="103">
        <f>IF('14.1.ТС УЧ'!G34="Подземная канальная или подвальная",2,IF('14.1.ТС УЧ'!G34="Подземная бесканальная",2,IF('14.1.ТС УЧ'!G34="Надземная",1,0)))</f>
        <v>1</v>
      </c>
      <c r="G35" s="103">
        <f t="shared" si="10"/>
        <v>0.05</v>
      </c>
      <c r="H35" s="103">
        <f ca="1">IF(C35=0,0,(YEAR(TODAY())-'14.1.ТС УЧ'!F34)*0.85)</f>
        <v>23.8</v>
      </c>
      <c r="I35" s="103">
        <f>IF(C35=0,0,'14.1.ТС УЧ'!I34/1000)</f>
        <v>0.14599999999999999</v>
      </c>
      <c r="J35" s="24">
        <f>IF(C35=0,0,'14.1.ТС УЧ'!H34/1000)</f>
        <v>6.9000000000000006E-2</v>
      </c>
      <c r="K35" s="103">
        <f t="shared" si="11"/>
        <v>0.14599999999999999</v>
      </c>
      <c r="L35" s="25">
        <f t="shared" ca="1" si="12"/>
        <v>1.643540603691559</v>
      </c>
      <c r="M35" s="25">
        <f t="shared" ca="1" si="13"/>
        <v>1.2754558274774466E-2</v>
      </c>
      <c r="N35" s="25">
        <f t="shared" ca="1" si="14"/>
        <v>8.7359988183386764E-2</v>
      </c>
      <c r="O35" s="24">
        <f t="shared" si="15"/>
        <v>5.3349690031788946</v>
      </c>
      <c r="P35" s="11">
        <f t="shared" si="16"/>
        <v>0.18744251361238276</v>
      </c>
      <c r="Q35" s="11">
        <f t="shared" si="17"/>
        <v>0</v>
      </c>
      <c r="R35" s="10">
        <f t="shared" ca="1" si="18"/>
        <v>0.98732643638754614</v>
      </c>
      <c r="U35" s="10">
        <f t="shared" ca="1" si="19"/>
        <v>1.0812512054984522</v>
      </c>
    </row>
    <row r="36" spans="2:21" ht="43.2" x14ac:dyDescent="0.3">
      <c r="B36" s="103">
        <v>30</v>
      </c>
      <c r="C36" s="103" t="str">
        <f>'14.1.ТС УЧ'!C35</f>
        <v>Котельная «Школьная» с. Ивановское</v>
      </c>
      <c r="D36" s="103" t="str">
        <f>'14.1.ТС УЧ'!D35</f>
        <v xml:space="preserve">ГрОт-Ситнова, 14А </v>
      </c>
      <c r="E36" s="103" t="str">
        <f>'14.1.ТС УЧ'!E35</f>
        <v xml:space="preserve">ГрОт-Ситнова, 14А </v>
      </c>
      <c r="F36" s="103">
        <f>IF('14.1.ТС УЧ'!G35="Подземная канальная или подвальная",2,IF('14.1.ТС УЧ'!G35="Подземная бесканальная",2,IF('14.1.ТС УЧ'!G35="Надземная",1,0)))</f>
        <v>2</v>
      </c>
      <c r="G36" s="103">
        <f t="shared" si="10"/>
        <v>0.05</v>
      </c>
      <c r="H36" s="103">
        <f ca="1">IF(C36=0,0,(YEAR(TODAY())-'14.1.ТС УЧ'!F35)*0.85)</f>
        <v>23.8</v>
      </c>
      <c r="I36" s="103">
        <f>IF(C36=0,0,'14.1.ТС УЧ'!I35/1000)</f>
        <v>0.01</v>
      </c>
      <c r="J36" s="24">
        <f>IF(C36=0,0,'14.1.ТС УЧ'!H35/1000)</f>
        <v>6.9000000000000006E-2</v>
      </c>
      <c r="K36" s="103">
        <f t="shared" si="11"/>
        <v>0.01</v>
      </c>
      <c r="L36" s="25">
        <f t="shared" ca="1" si="12"/>
        <v>1.643540603691559</v>
      </c>
      <c r="M36" s="25">
        <f t="shared" ca="1" si="13"/>
        <v>8.7359988183386761E-4</v>
      </c>
      <c r="N36" s="25">
        <f t="shared" ca="1" si="14"/>
        <v>8.7359988183386764E-2</v>
      </c>
      <c r="O36" s="24">
        <f t="shared" si="15"/>
        <v>5.3650442122802309</v>
      </c>
      <c r="P36" s="11">
        <f t="shared" si="16"/>
        <v>0.18639175381091291</v>
      </c>
      <c r="Q36" s="11">
        <f t="shared" si="17"/>
        <v>0</v>
      </c>
      <c r="R36" s="10">
        <f t="shared" ca="1" si="18"/>
        <v>0.99912678159544865</v>
      </c>
      <c r="U36" s="10">
        <f t="shared" ca="1" si="19"/>
        <v>1.0859381074883336</v>
      </c>
    </row>
    <row r="37" spans="2:21" ht="86.4" x14ac:dyDescent="0.3">
      <c r="B37" s="103">
        <v>31</v>
      </c>
      <c r="C37" s="103" t="str">
        <f>'14.1.ТС УЧ'!C36</f>
        <v xml:space="preserve">Котельная Северного территориального отдела в с. Ивановское </v>
      </c>
      <c r="D37" s="103" t="str">
        <f>'14.1.ТС УЧ'!D36</f>
        <v xml:space="preserve">Котельная Северного территориального отдела в с. Ивановское </v>
      </c>
      <c r="E37" s="103" t="str">
        <f>'14.1.ТС УЧ'!E36</f>
        <v>ул. Микрорайон, 9А</v>
      </c>
      <c r="F37" s="103">
        <f>IF('14.1.ТС УЧ'!G36="Подземная канальная или подвальная",2,IF('14.1.ТС УЧ'!G36="Подземная бесканальная",2,IF('14.1.ТС УЧ'!G36="Надземная",1,0)))</f>
        <v>2</v>
      </c>
      <c r="G37" s="103">
        <f t="shared" si="10"/>
        <v>0.05</v>
      </c>
      <c r="H37" s="103">
        <f ca="1">IF(C37=0,0,(YEAR(TODAY())-'14.1.ТС УЧ'!F36)*0.85)</f>
        <v>22.95</v>
      </c>
      <c r="I37" s="103">
        <f>IF(C37=0,0,'14.1.ТС УЧ'!I36/1000)</f>
        <v>2E-3</v>
      </c>
      <c r="J37" s="24">
        <f>IF(C37=0,0,'14.1.ТС УЧ'!H36/1000)</f>
        <v>3.2000000000000001E-2</v>
      </c>
      <c r="K37" s="103">
        <f t="shared" si="11"/>
        <v>2E-3</v>
      </c>
      <c r="L37" s="25">
        <f t="shared" ca="1" si="12"/>
        <v>1.5751536442745315</v>
      </c>
      <c r="M37" s="25">
        <f t="shared" ca="1" si="13"/>
        <v>1.6125213700832238E-4</v>
      </c>
      <c r="N37" s="25">
        <f t="shared" ca="1" si="14"/>
        <v>8.0626068504161194E-2</v>
      </c>
      <c r="O37" s="24">
        <f t="shared" si="15"/>
        <v>3.8870869819279701</v>
      </c>
      <c r="P37" s="11">
        <f t="shared" si="16"/>
        <v>0.25726205887577192</v>
      </c>
      <c r="Q37" s="11">
        <f t="shared" si="17"/>
        <v>0</v>
      </c>
      <c r="R37" s="10">
        <f t="shared" ca="1" si="18"/>
        <v>0.99983876086341872</v>
      </c>
      <c r="U37" s="10">
        <f t="shared" ca="1" si="19"/>
        <v>1.0006268010825732</v>
      </c>
    </row>
    <row r="38" spans="2:21" ht="43.2" x14ac:dyDescent="0.3">
      <c r="B38" s="103">
        <v>32</v>
      </c>
      <c r="C38" s="103" t="str">
        <f>'14.1.ТС УЧ'!C37</f>
        <v>Котельная «ДК» с. Ивановское</v>
      </c>
      <c r="D38" s="103" t="str">
        <f>'14.1.ТС УЧ'!D37</f>
        <v>Котельная «ДК» с. Ивановское</v>
      </c>
      <c r="E38" s="103" t="str">
        <f>'14.1.ТС УЧ'!E37</f>
        <v xml:space="preserve">ул. Ивановой, 26В </v>
      </c>
      <c r="F38" s="103">
        <f>IF('14.1.ТС УЧ'!G37="Подземная канальная или подвальная",2,IF('14.1.ТС УЧ'!G37="Подземная бесканальная",2,IF('14.1.ТС УЧ'!G37="Надземная",1,0)))</f>
        <v>2</v>
      </c>
      <c r="G38" s="103">
        <f t="shared" si="10"/>
        <v>0.05</v>
      </c>
      <c r="H38" s="103">
        <f ca="1">IF(C38=0,0,(YEAR(TODAY())-'14.1.ТС УЧ'!F37)*0.85)</f>
        <v>32.299999999999997</v>
      </c>
      <c r="I38" s="103">
        <f>IF(C38=0,0,'14.1.ТС УЧ'!I37/1000)</f>
        <v>2E-3</v>
      </c>
      <c r="J38" s="24">
        <f>IF(C38=0,0,'14.1.ТС УЧ'!H37/1000)</f>
        <v>3.2000000000000001E-2</v>
      </c>
      <c r="K38" s="103">
        <f t="shared" si="11"/>
        <v>2E-3</v>
      </c>
      <c r="L38" s="25">
        <f t="shared" ca="1" si="12"/>
        <v>2.5139439617343742</v>
      </c>
      <c r="M38" s="25">
        <f t="shared" ca="1" si="13"/>
        <v>5.900707458288087E-4</v>
      </c>
      <c r="N38" s="25">
        <f t="shared" ca="1" si="14"/>
        <v>0.29503537291440435</v>
      </c>
      <c r="O38" s="24">
        <f t="shared" si="15"/>
        <v>3.8870869819279701</v>
      </c>
      <c r="P38" s="11">
        <f t="shared" si="16"/>
        <v>0.25726205887577192</v>
      </c>
      <c r="Q38" s="11">
        <f t="shared" si="17"/>
        <v>0</v>
      </c>
      <c r="R38" s="10">
        <f t="shared" ca="1" si="18"/>
        <v>0.99941010331167668</v>
      </c>
      <c r="U38" s="10">
        <f t="shared" ca="1" si="19"/>
        <v>1.0022936563145277</v>
      </c>
    </row>
    <row r="39" spans="2:21" ht="43.2" x14ac:dyDescent="0.3">
      <c r="B39" s="103">
        <v>33</v>
      </c>
      <c r="C39" s="103" t="str">
        <f>'14.1.ТС УЧ'!C38</f>
        <v xml:space="preserve">Котельная «ДК» с. Смирново </v>
      </c>
      <c r="D39" s="103" t="str">
        <f>'14.1.ТС УЧ'!D38</f>
        <v xml:space="preserve">Котельная «ДК» с. Смирново </v>
      </c>
      <c r="E39" s="103" t="str">
        <f>'14.1.ТС УЧ'!E38</f>
        <v xml:space="preserve">ул. Культурная, 31 </v>
      </c>
      <c r="F39" s="103">
        <f>IF('14.1.ТС УЧ'!G38="Подземная канальная или подвальная",2,IF('14.1.ТС УЧ'!G38="Подземная бесканальная",2,IF('14.1.ТС УЧ'!G38="Надземная",1,0)))</f>
        <v>2</v>
      </c>
      <c r="G39" s="103">
        <f t="shared" si="10"/>
        <v>0.05</v>
      </c>
      <c r="H39" s="103">
        <f ca="1">IF(C39=0,0,(YEAR(TODAY())-'14.1.ТС УЧ'!F38)*0.85)</f>
        <v>35.699999999999996</v>
      </c>
      <c r="I39" s="103">
        <f>IF(C39=0,0,'14.1.ТС УЧ'!I38/1000)</f>
        <v>1.7000000000000001E-2</v>
      </c>
      <c r="J39" s="24">
        <f>IF(C39=0,0,'14.1.ТС УЧ'!H38/1000)</f>
        <v>6.9000000000000006E-2</v>
      </c>
      <c r="K39" s="103">
        <f t="shared" si="11"/>
        <v>1.7000000000000001E-2</v>
      </c>
      <c r="L39" s="25">
        <f t="shared" ca="1" si="12"/>
        <v>2.9797899737912927</v>
      </c>
      <c r="M39" s="25">
        <f t="shared" ca="1" si="13"/>
        <v>1.0558103591810178E-2</v>
      </c>
      <c r="N39" s="25">
        <f t="shared" ca="1" si="14"/>
        <v>0.62106491716530454</v>
      </c>
      <c r="O39" s="24">
        <f t="shared" si="15"/>
        <v>5.3634962235764858</v>
      </c>
      <c r="P39" s="11">
        <f t="shared" si="16"/>
        <v>0.18644554937957616</v>
      </c>
      <c r="Q39" s="11">
        <f t="shared" si="17"/>
        <v>0</v>
      </c>
      <c r="R39" s="10">
        <f t="shared" ca="1" si="18"/>
        <v>0.98949743754237351</v>
      </c>
      <c r="U39" s="10">
        <f t="shared" ca="1" si="19"/>
        <v>1.0566283487428032</v>
      </c>
    </row>
    <row r="40" spans="2:21" ht="43.2" x14ac:dyDescent="0.3">
      <c r="B40" s="103">
        <v>34</v>
      </c>
      <c r="C40" s="103" t="str">
        <f>'14.1.ТС УЧ'!C39</f>
        <v>Котельная «Школьная» с. Конново</v>
      </c>
      <c r="D40" s="103" t="str">
        <f>'14.1.ТС УЧ'!D39</f>
        <v>Котельная «Школьная» с. Конново</v>
      </c>
      <c r="E40" s="103" t="str">
        <f>'14.1.ТС УЧ'!E39</f>
        <v xml:space="preserve">ул. Молодежная, 7Б </v>
      </c>
      <c r="F40" s="103">
        <f>IF('14.1.ТС УЧ'!G39="Подземная канальная или подвальная",2,IF('14.1.ТС УЧ'!G39="Подземная бесканальная",2,IF('14.1.ТС УЧ'!G39="Надземная",1,0)))</f>
        <v>2</v>
      </c>
      <c r="G40" s="103">
        <f t="shared" si="10"/>
        <v>0.05</v>
      </c>
      <c r="H40" s="103">
        <f ca="1">IF(C40=0,0,(YEAR(TODAY())-'14.1.ТС УЧ'!F39)*0.85)</f>
        <v>22.95</v>
      </c>
      <c r="I40" s="103">
        <f>IF(C40=0,0,'14.1.ТС УЧ'!I39/1000)</f>
        <v>1.2E-2</v>
      </c>
      <c r="J40" s="24">
        <f>IF(C40=0,0,'14.1.ТС УЧ'!H39/1000)</f>
        <v>6.9000000000000006E-2</v>
      </c>
      <c r="K40" s="103">
        <f t="shared" si="11"/>
        <v>1.2E-2</v>
      </c>
      <c r="L40" s="25">
        <f t="shared" ca="1" si="12"/>
        <v>1.5751536442745315</v>
      </c>
      <c r="M40" s="25">
        <f t="shared" ca="1" si="13"/>
        <v>9.6751282204993432E-4</v>
      </c>
      <c r="N40" s="25">
        <f t="shared" ca="1" si="14"/>
        <v>8.0626068504161194E-2</v>
      </c>
      <c r="O40" s="24">
        <f t="shared" si="15"/>
        <v>5.3646019297934462</v>
      </c>
      <c r="P40" s="11">
        <f t="shared" si="16"/>
        <v>0.18640712080542071</v>
      </c>
      <c r="Q40" s="11">
        <f t="shared" si="17"/>
        <v>0</v>
      </c>
      <c r="R40" s="10">
        <f t="shared" ca="1" si="18"/>
        <v>0.99903295506757195</v>
      </c>
      <c r="U40" s="10">
        <f t="shared" ca="1" si="19"/>
        <v>1.005190321152269</v>
      </c>
    </row>
    <row r="41" spans="2:21" ht="43.2" x14ac:dyDescent="0.3">
      <c r="B41" s="103">
        <v>35</v>
      </c>
      <c r="C41" s="103" t="str">
        <f>'14.1.ТС УЧ'!C40</f>
        <v>Котельная «ФАП» с. Стуклово</v>
      </c>
      <c r="D41" s="103" t="str">
        <f>'14.1.ТС УЧ'!D40</f>
        <v>Котельная «ФАП» с. Стуклово</v>
      </c>
      <c r="E41" s="103" t="str">
        <f>'14.1.ТС УЧ'!E40</f>
        <v xml:space="preserve">ул. Пушкова, 2А </v>
      </c>
      <c r="F41" s="103">
        <f>IF('14.1.ТС УЧ'!G40="Подземная канальная или подвальная",2,IF('14.1.ТС УЧ'!G40="Подземная бесканальная",2,IF('14.1.ТС УЧ'!G40="Надземная",1,0)))</f>
        <v>2</v>
      </c>
      <c r="G41" s="103">
        <f t="shared" si="10"/>
        <v>0.05</v>
      </c>
      <c r="H41" s="103">
        <f ca="1">IF(C41=0,0,(YEAR(TODAY())-'14.1.ТС УЧ'!F40)*0.85)</f>
        <v>22.099999999999998</v>
      </c>
      <c r="I41" s="103">
        <f>IF(C41=0,0,'14.1.ТС УЧ'!I40/1000)</f>
        <v>2E-3</v>
      </c>
      <c r="J41" s="24">
        <f>IF(C41=0,0,'14.1.ТС УЧ'!H40/1000)</f>
        <v>3.2000000000000001E-2</v>
      </c>
      <c r="K41" s="103">
        <f t="shared" si="11"/>
        <v>2E-3</v>
      </c>
      <c r="L41" s="25">
        <f t="shared" ca="1" si="12"/>
        <v>1.5096122344032843</v>
      </c>
      <c r="M41" s="25">
        <f t="shared" ca="1" si="13"/>
        <v>1.4979817284199013E-4</v>
      </c>
      <c r="N41" s="25">
        <f t="shared" ca="1" si="14"/>
        <v>7.4899086420995062E-2</v>
      </c>
      <c r="O41" s="24">
        <f t="shared" si="15"/>
        <v>3.8870869819279701</v>
      </c>
      <c r="P41" s="11">
        <f t="shared" si="16"/>
        <v>0.25726205887577192</v>
      </c>
      <c r="Q41" s="11">
        <f t="shared" si="17"/>
        <v>0</v>
      </c>
      <c r="R41" s="10">
        <f t="shared" ca="1" si="18"/>
        <v>0.99985021304634414</v>
      </c>
      <c r="U41" s="10">
        <f t="shared" ca="1" si="19"/>
        <v>1.0005822785275706</v>
      </c>
    </row>
    <row r="42" spans="2:21" ht="43.2" x14ac:dyDescent="0.3">
      <c r="B42" s="103">
        <v>36</v>
      </c>
      <c r="C42" s="103" t="str">
        <f>'14.1.ТС УЧ'!C41</f>
        <v>Котельная «ДК» с. Стуклово</v>
      </c>
      <c r="D42" s="103" t="str">
        <f>'14.1.ТС УЧ'!D41</f>
        <v>Котельная «ДК» с. Стуклово</v>
      </c>
      <c r="E42" s="103" t="str">
        <f>'14.1.ТС УЧ'!E41</f>
        <v xml:space="preserve">ул. Молодежная, 5 </v>
      </c>
      <c r="F42" s="103">
        <f>IF('14.1.ТС УЧ'!G41="Подземная канальная или подвальная",2,IF('14.1.ТС УЧ'!G41="Подземная бесканальная",2,IF('14.1.ТС УЧ'!G41="Надземная",1,0)))</f>
        <v>2</v>
      </c>
      <c r="G42" s="103">
        <f t="shared" si="10"/>
        <v>0.05</v>
      </c>
      <c r="H42" s="103">
        <f ca="1">IF(C42=0,0,(YEAR(TODAY())-'14.1.ТС УЧ'!F41)*0.85)</f>
        <v>33.15</v>
      </c>
      <c r="I42" s="103">
        <f>IF(C42=0,0,'14.1.ТС УЧ'!I41/1000)</f>
        <v>2.8000000000000001E-2</v>
      </c>
      <c r="J42" s="24">
        <f>IF(C42=0,0,'14.1.ТС УЧ'!H41/1000)</f>
        <v>3.2000000000000001E-2</v>
      </c>
      <c r="K42" s="103">
        <f t="shared" si="11"/>
        <v>2.8000000000000001E-2</v>
      </c>
      <c r="L42" s="25">
        <f t="shared" ca="1" si="12"/>
        <v>2.623089494497302</v>
      </c>
      <c r="M42" s="25">
        <f t="shared" ca="1" si="13"/>
        <v>9.7930819717614599E-3</v>
      </c>
      <c r="N42" s="25">
        <f t="shared" ca="1" si="14"/>
        <v>0.34975292756290927</v>
      </c>
      <c r="O42" s="24">
        <f t="shared" si="15"/>
        <v>3.8848003084205964</v>
      </c>
      <c r="P42" s="11">
        <f t="shared" si="16"/>
        <v>0.2574134886244796</v>
      </c>
      <c r="Q42" s="11">
        <f t="shared" si="17"/>
        <v>0</v>
      </c>
      <c r="R42" s="10">
        <f t="shared" ca="1" si="18"/>
        <v>0.99025471410461396</v>
      </c>
      <c r="U42" s="10">
        <f t="shared" ca="1" si="19"/>
        <v>1.0380441678642871</v>
      </c>
    </row>
    <row r="43" spans="2:21" ht="57.6" x14ac:dyDescent="0.3">
      <c r="B43" s="103">
        <v>37</v>
      </c>
      <c r="C43" s="103" t="str">
        <f>'14.1.ТС УЧ'!C42</f>
        <v xml:space="preserve">Котельная «Школьная» с. Б. Череватово </v>
      </c>
      <c r="D43" s="103" t="str">
        <f>'14.1.ТС УЧ'!D42</f>
        <v xml:space="preserve">Котельная «Школьная» с. Б. Череватово </v>
      </c>
      <c r="E43" s="103" t="str">
        <f>'14.1.ТС УЧ'!E42</f>
        <v xml:space="preserve">ул. Солнечная, 10 </v>
      </c>
      <c r="F43" s="103">
        <f>IF('14.1.ТС УЧ'!G42="Подземная канальная или подвальная",2,IF('14.1.ТС УЧ'!G42="Подземная бесканальная",2,IF('14.1.ТС УЧ'!G42="Надземная",1,0)))</f>
        <v>2</v>
      </c>
      <c r="G43" s="103">
        <f t="shared" si="10"/>
        <v>0.05</v>
      </c>
      <c r="H43" s="103">
        <f ca="1">IF(C43=0,0,(YEAR(TODAY())-'14.1.ТС УЧ'!F42)*0.85)</f>
        <v>28.05</v>
      </c>
      <c r="I43" s="103">
        <f>IF(C43=0,0,'14.1.ТС УЧ'!I42/1000)</f>
        <v>3.4000000000000002E-2</v>
      </c>
      <c r="J43" s="24">
        <f>IF(C43=0,0,'14.1.ТС УЧ'!H42/1000)</f>
        <v>0.1</v>
      </c>
      <c r="K43" s="103">
        <f t="shared" si="11"/>
        <v>3.4000000000000002E-2</v>
      </c>
      <c r="L43" s="25">
        <f t="shared" ca="1" si="12"/>
        <v>2.0326753249143517</v>
      </c>
      <c r="M43" s="25">
        <f t="shared" ca="1" si="13"/>
        <v>4.9319440245271344E-3</v>
      </c>
      <c r="N43" s="25">
        <f t="shared" ca="1" si="14"/>
        <v>0.14505717719197453</v>
      </c>
      <c r="O43" s="24">
        <f t="shared" si="15"/>
        <v>6.7338471266250322</v>
      </c>
      <c r="P43" s="11">
        <f t="shared" si="16"/>
        <v>0.14850351978530801</v>
      </c>
      <c r="Q43" s="11">
        <f t="shared" si="17"/>
        <v>0</v>
      </c>
      <c r="R43" s="10">
        <f t="shared" ca="1" si="18"/>
        <v>0.99508019804187153</v>
      </c>
      <c r="U43" s="10">
        <f t="shared" ca="1" si="19"/>
        <v>1.0332109570982375</v>
      </c>
    </row>
    <row r="44" spans="2:21" ht="43.2" x14ac:dyDescent="0.3">
      <c r="B44" s="103">
        <v>38</v>
      </c>
      <c r="C44" s="103" t="str">
        <f>'14.1.ТС УЧ'!C43</f>
        <v xml:space="preserve">Котельная «ДК» с. Б. Череватово </v>
      </c>
      <c r="D44" s="103" t="str">
        <f>'14.1.ТС УЧ'!D43</f>
        <v xml:space="preserve">Котельная «ДК» с. Б. Череватово </v>
      </c>
      <c r="E44" s="103" t="str">
        <f>'14.1.ТС УЧ'!E43</f>
        <v>УТ1</v>
      </c>
      <c r="F44" s="103">
        <f>IF('14.1.ТС УЧ'!G43="Подземная канальная или подвальная",2,IF('14.1.ТС УЧ'!G43="Подземная бесканальная",2,IF('14.1.ТС УЧ'!G43="Надземная",1,0)))</f>
        <v>2</v>
      </c>
      <c r="G44" s="103">
        <f t="shared" si="10"/>
        <v>0.05</v>
      </c>
      <c r="H44" s="103">
        <f ca="1">IF(C44=0,0,(YEAR(TODAY())-'14.1.ТС УЧ'!F43)*0.85)</f>
        <v>30.599999999999998</v>
      </c>
      <c r="I44" s="103">
        <f>IF(C44=0,0,'14.1.ТС УЧ'!I43/1000)</f>
        <v>7.0000000000000001E-3</v>
      </c>
      <c r="J44" s="24">
        <f>IF(C44=0,0,'14.1.ТС УЧ'!H43/1000)</f>
        <v>5.0999999999999997E-2</v>
      </c>
      <c r="K44" s="103">
        <f t="shared" si="11"/>
        <v>7.0000000000000001E-3</v>
      </c>
      <c r="L44" s="25">
        <f t="shared" ca="1" si="12"/>
        <v>2.3090884111498902</v>
      </c>
      <c r="M44" s="25">
        <f t="shared" ca="1" si="13"/>
        <v>1.513283632442293E-3</v>
      </c>
      <c r="N44" s="25">
        <f t="shared" ca="1" si="14"/>
        <v>0.21618337606318472</v>
      </c>
      <c r="O44" s="24">
        <f t="shared" si="15"/>
        <v>4.6186061415800799</v>
      </c>
      <c r="P44" s="11">
        <f t="shared" si="16"/>
        <v>0.21651553939559093</v>
      </c>
      <c r="Q44" s="11">
        <f t="shared" si="17"/>
        <v>0</v>
      </c>
      <c r="R44" s="10">
        <f t="shared" ca="1" si="18"/>
        <v>0.99848786080387542</v>
      </c>
      <c r="U44" s="10">
        <f t="shared" ca="1" si="19"/>
        <v>1.0069892610787505</v>
      </c>
    </row>
    <row r="45" spans="2:21" ht="28.8" x14ac:dyDescent="0.3">
      <c r="B45" s="103">
        <v>39</v>
      </c>
      <c r="C45" s="103" t="str">
        <f>'14.1.ТС УЧ'!C44</f>
        <v xml:space="preserve">Котельная «ДК» с. Б. Череватово </v>
      </c>
      <c r="D45" s="103" t="str">
        <f>'14.1.ТС УЧ'!D44</f>
        <v>УТ1</v>
      </c>
      <c r="E45" s="103" t="str">
        <f>'14.1.ТС УЧ'!E44</f>
        <v>ул. Солнечная, 9</v>
      </c>
      <c r="F45" s="103">
        <f>IF('14.1.ТС УЧ'!G44="Подземная канальная или подвальная",2,IF('14.1.ТС УЧ'!G44="Подземная бесканальная",2,IF('14.1.ТС УЧ'!G44="Надземная",1,0)))</f>
        <v>2</v>
      </c>
      <c r="G45" s="103">
        <f t="shared" si="10"/>
        <v>0.05</v>
      </c>
      <c r="H45" s="103">
        <f ca="1">IF(C45=0,0,(YEAR(TODAY())-'14.1.ТС УЧ'!F44)*0.85)</f>
        <v>30.599999999999998</v>
      </c>
      <c r="I45" s="103">
        <f>IF(C45=0,0,'14.1.ТС УЧ'!I44/1000)</f>
        <v>1.2E-2</v>
      </c>
      <c r="J45" s="24">
        <f>IF(C45=0,0,'14.1.ТС УЧ'!H44/1000)</f>
        <v>5.0999999999999997E-2</v>
      </c>
      <c r="K45" s="103">
        <f t="shared" si="11"/>
        <v>1.2E-2</v>
      </c>
      <c r="L45" s="25">
        <f t="shared" ca="1" si="12"/>
        <v>2.3090884111498902</v>
      </c>
      <c r="M45" s="25">
        <f t="shared" ca="1" si="13"/>
        <v>2.5942005127582166E-3</v>
      </c>
      <c r="N45" s="25">
        <f t="shared" ca="1" si="14"/>
        <v>0.21618337606318472</v>
      </c>
      <c r="O45" s="24">
        <f t="shared" si="15"/>
        <v>4.617836825068057</v>
      </c>
      <c r="P45" s="11">
        <f t="shared" si="16"/>
        <v>0.21655161017632149</v>
      </c>
      <c r="Q45" s="11">
        <f t="shared" si="17"/>
        <v>0</v>
      </c>
      <c r="R45" s="10">
        <f t="shared" ca="1" si="18"/>
        <v>0.99740916151750336</v>
      </c>
      <c r="U45" s="10">
        <f t="shared" ca="1" si="19"/>
        <v>1.0189688557381757</v>
      </c>
    </row>
    <row r="46" spans="2:21" ht="43.2" x14ac:dyDescent="0.3">
      <c r="B46" s="103">
        <v>40</v>
      </c>
      <c r="C46" s="103" t="str">
        <f>'14.1.ТС УЧ'!C45</f>
        <v xml:space="preserve">Котельная «ДК» с. Б. Череватово </v>
      </c>
      <c r="D46" s="103" t="str">
        <f>'14.1.ТС УЧ'!D45</f>
        <v>УТ1</v>
      </c>
      <c r="E46" s="103" t="str">
        <f>'14.1.ТС УЧ'!E45</f>
        <v>ул. Центральная, 109</v>
      </c>
      <c r="F46" s="103">
        <f>IF('14.1.ТС УЧ'!G45="Подземная канальная или подвальная",2,IF('14.1.ТС УЧ'!G45="Подземная бесканальная",2,IF('14.1.ТС УЧ'!G45="Надземная",1,0)))</f>
        <v>2</v>
      </c>
      <c r="G46" s="103">
        <f t="shared" si="10"/>
        <v>0.05</v>
      </c>
      <c r="H46" s="103">
        <f ca="1">IF(C46=0,0,(YEAR(TODAY())-'14.1.ТС УЧ'!F45)*0.85)</f>
        <v>30.599999999999998</v>
      </c>
      <c r="I46" s="103">
        <f>IF(C46=0,0,'14.1.ТС УЧ'!I45/1000)</f>
        <v>0.03</v>
      </c>
      <c r="J46" s="24">
        <f>IF(C46=0,0,'14.1.ТС УЧ'!H45/1000)</f>
        <v>5.0999999999999997E-2</v>
      </c>
      <c r="K46" s="103">
        <f t="shared" si="11"/>
        <v>0.03</v>
      </c>
      <c r="L46" s="25">
        <f t="shared" ca="1" si="12"/>
        <v>2.3090884111498902</v>
      </c>
      <c r="M46" s="25">
        <f t="shared" ca="1" si="13"/>
        <v>6.4855012818955411E-3</v>
      </c>
      <c r="N46" s="25">
        <f t="shared" ca="1" si="14"/>
        <v>0.21618337606318472</v>
      </c>
      <c r="O46" s="24">
        <f t="shared" si="15"/>
        <v>4.6150672856247761</v>
      </c>
      <c r="P46" s="11">
        <f t="shared" si="16"/>
        <v>0.21668156456024942</v>
      </c>
      <c r="Q46" s="11">
        <f t="shared" si="17"/>
        <v>0</v>
      </c>
      <c r="R46" s="10">
        <f t="shared" ca="1" si="18"/>
        <v>0.99353548418993332</v>
      </c>
      <c r="U46" s="10">
        <f t="shared" ca="1" si="19"/>
        <v>1.0488998805351295</v>
      </c>
    </row>
    <row r="47" spans="2:21" ht="86.4" x14ac:dyDescent="0.3">
      <c r="B47" s="103">
        <v>41</v>
      </c>
      <c r="C47" s="103" t="str">
        <f>'14.1.ТС УЧ'!C46</f>
        <v>Котельная Дивеевского территориального отдела в с. Б. Череватово</v>
      </c>
      <c r="D47" s="103" t="str">
        <f>'14.1.ТС УЧ'!D46</f>
        <v>Котельная Дивеевского территориального отдела в с. Б. Череватово</v>
      </c>
      <c r="E47" s="103" t="str">
        <f>'14.1.ТС УЧ'!E46</f>
        <v xml:space="preserve">ул. Центральная, 110 </v>
      </c>
      <c r="F47" s="103">
        <f>IF('14.1.ТС УЧ'!G46="Подземная канальная или подвальная",2,IF('14.1.ТС УЧ'!G46="Подземная бесканальная",2,IF('14.1.ТС УЧ'!G46="Надземная",1,0)))</f>
        <v>2</v>
      </c>
      <c r="G47" s="103">
        <f t="shared" si="10"/>
        <v>0.05</v>
      </c>
      <c r="H47" s="103">
        <f ca="1">IF(C47=0,0,(YEAR(TODAY())-'14.1.ТС УЧ'!F46)*0.85)</f>
        <v>34</v>
      </c>
      <c r="I47" s="103">
        <f>IF(C47=0,0,'14.1.ТС УЧ'!I46/1000)</f>
        <v>5.0000000000000001E-3</v>
      </c>
      <c r="J47" s="24">
        <f>IF(C47=0,0,'14.1.ТС УЧ'!H46/1000)</f>
        <v>5.0999999999999997E-2</v>
      </c>
      <c r="K47" s="103">
        <f t="shared" si="11"/>
        <v>5.0000000000000001E-3</v>
      </c>
      <c r="L47" s="25">
        <f t="shared" ca="1" si="12"/>
        <v>2.7369736958636</v>
      </c>
      <c r="M47" s="25">
        <f t="shared" ca="1" si="13"/>
        <v>2.0946183674078718E-3</v>
      </c>
      <c r="N47" s="25">
        <f t="shared" ca="1" si="14"/>
        <v>0.41892367348157439</v>
      </c>
      <c r="O47" s="24">
        <f t="shared" si="15"/>
        <v>4.6189138681848885</v>
      </c>
      <c r="P47" s="11">
        <f t="shared" si="16"/>
        <v>0.21650111444770753</v>
      </c>
      <c r="Q47" s="11">
        <f t="shared" si="17"/>
        <v>0</v>
      </c>
      <c r="R47" s="10">
        <f t="shared" ca="1" si="18"/>
        <v>0.99790757381478257</v>
      </c>
      <c r="U47" s="10">
        <f t="shared" ca="1" si="19"/>
        <v>1.0096748618257749</v>
      </c>
    </row>
    <row r="48" spans="2:21" ht="57.6" x14ac:dyDescent="0.3">
      <c r="B48" s="103">
        <v>42</v>
      </c>
      <c r="C48" s="103" t="str">
        <f>'14.1.ТС УЧ'!C47</f>
        <v xml:space="preserve">Котельная «Детский сад» с. Дивеево </v>
      </c>
      <c r="D48" s="103" t="str">
        <f>'14.1.ТС УЧ'!D47</f>
        <v xml:space="preserve">Котельная «Детский сад» с. Дивеево </v>
      </c>
      <c r="E48" s="103" t="str">
        <f>'14.1.ТС УЧ'!E47</f>
        <v xml:space="preserve">ул. Труда, 47 </v>
      </c>
      <c r="F48" s="103">
        <f>IF('14.1.ТС УЧ'!G47="Подземная канальная или подвальная",2,IF('14.1.ТС УЧ'!G47="Подземная бесканальная",2,IF('14.1.ТС УЧ'!G47="Надземная",1,0)))</f>
        <v>2</v>
      </c>
      <c r="G48" s="103">
        <f t="shared" si="10"/>
        <v>0.05</v>
      </c>
      <c r="H48" s="103">
        <f ca="1">IF(C48=0,0,(YEAR(TODAY())-'14.1.ТС УЧ'!F47)*0.85)</f>
        <v>14.45</v>
      </c>
      <c r="I48" s="103">
        <f>IF(C48=0,0,'14.1.ТС УЧ'!I47/1000)</f>
        <v>2E-3</v>
      </c>
      <c r="J48" s="24">
        <f>IF(C48=0,0,'14.1.ТС УЧ'!H47/1000)</f>
        <v>3.2000000000000001E-2</v>
      </c>
      <c r="K48" s="103">
        <f t="shared" si="11"/>
        <v>2E-3</v>
      </c>
      <c r="L48" s="25">
        <f t="shared" ca="1" si="12"/>
        <v>1</v>
      </c>
      <c r="M48" s="25">
        <f t="shared" ca="1" si="13"/>
        <v>1E-4</v>
      </c>
      <c r="N48" s="25">
        <f t="shared" ca="1" si="14"/>
        <v>0.05</v>
      </c>
      <c r="O48" s="24">
        <f t="shared" si="15"/>
        <v>3.8870869819279701</v>
      </c>
      <c r="P48" s="11">
        <f t="shared" si="16"/>
        <v>0.25726205887577192</v>
      </c>
      <c r="Q48" s="11">
        <f t="shared" si="17"/>
        <v>0</v>
      </c>
      <c r="R48" s="10">
        <f t="shared" ca="1" si="18"/>
        <v>0.99990000499983334</v>
      </c>
      <c r="U48" s="10">
        <f t="shared" ca="1" si="19"/>
        <v>1.0003887086981929</v>
      </c>
    </row>
    <row r="49" spans="2:21" ht="43.2" x14ac:dyDescent="0.3">
      <c r="B49" s="103">
        <v>43</v>
      </c>
      <c r="C49" s="103" t="str">
        <f>'14.1.ТС УЧ'!C48</f>
        <v>Котельная «Автобусный» с. Дивеево</v>
      </c>
      <c r="D49" s="103" t="str">
        <f>'14.1.ТС УЧ'!D48</f>
        <v>Котельная «Автобусный» с. Дивеево</v>
      </c>
      <c r="E49" s="103" t="str">
        <f>'14.1.ТС УЧ'!E48</f>
        <v xml:space="preserve">ул. Чкалова, 9 </v>
      </c>
      <c r="F49" s="103">
        <f>IF('14.1.ТС УЧ'!G48="Подземная канальная или подвальная",2,IF('14.1.ТС УЧ'!G48="Подземная бесканальная",2,IF('14.1.ТС УЧ'!G48="Надземная",1,0)))</f>
        <v>2</v>
      </c>
      <c r="G49" s="103">
        <f t="shared" si="10"/>
        <v>0.05</v>
      </c>
      <c r="H49" s="103">
        <f ca="1">IF(C49=0,0,(YEAR(TODAY())-'14.1.ТС УЧ'!F48)*0.85)</f>
        <v>30.599999999999998</v>
      </c>
      <c r="I49" s="103">
        <f>IF(C49=0,0,'14.1.ТС УЧ'!I48/1000)</f>
        <v>2E-3</v>
      </c>
      <c r="J49" s="24">
        <f>IF(C49=0,0,'14.1.ТС УЧ'!H48/1000)</f>
        <v>5.0999999999999997E-2</v>
      </c>
      <c r="K49" s="103">
        <f t="shared" si="11"/>
        <v>2E-3</v>
      </c>
      <c r="L49" s="25">
        <f t="shared" ca="1" si="12"/>
        <v>2.3090884111498902</v>
      </c>
      <c r="M49" s="25">
        <f t="shared" ca="1" si="13"/>
        <v>4.3236675212636943E-4</v>
      </c>
      <c r="N49" s="25">
        <f t="shared" ca="1" si="14"/>
        <v>0.21618337606318472</v>
      </c>
      <c r="O49" s="24">
        <f t="shared" si="15"/>
        <v>4.6193754580921018</v>
      </c>
      <c r="P49" s="11">
        <f t="shared" si="16"/>
        <v>0.21647948062940542</v>
      </c>
      <c r="Q49" s="11">
        <f t="shared" si="17"/>
        <v>0</v>
      </c>
      <c r="R49" s="10">
        <f t="shared" ca="1" si="18"/>
        <v>0.99956772670490812</v>
      </c>
      <c r="U49" s="10">
        <f t="shared" ca="1" si="19"/>
        <v>1.0019972643636677</v>
      </c>
    </row>
    <row r="50" spans="2:21" ht="72" x14ac:dyDescent="0.3">
      <c r="B50" s="103">
        <v>44</v>
      </c>
      <c r="C50" s="103" t="str">
        <f>'14.1.ТС УЧ'!C49</f>
        <v xml:space="preserve">Котельная Дивеевского территориального отдела в с. Дивеево </v>
      </c>
      <c r="D50" s="103" t="str">
        <f>'14.1.ТС УЧ'!D49</f>
        <v xml:space="preserve">Котельная Дивеевского территориального отдела в с. Дивеево </v>
      </c>
      <c r="E50" s="103" t="str">
        <f>'14.1.ТС УЧ'!E49</f>
        <v>ул. Арзамасская, 31</v>
      </c>
      <c r="F50" s="103">
        <f>IF('14.1.ТС УЧ'!G49="Подземная канальная или подвальная",2,IF('14.1.ТС УЧ'!G49="Подземная бесканальная",2,IF('14.1.ТС УЧ'!G49="Надземная",1,0)))</f>
        <v>2</v>
      </c>
      <c r="G50" s="103">
        <f t="shared" si="10"/>
        <v>0.05</v>
      </c>
      <c r="H50" s="103">
        <f ca="1">IF(C50=0,0,(YEAR(TODAY())-'14.1.ТС УЧ'!F49)*0.85)</f>
        <v>24.65</v>
      </c>
      <c r="I50" s="103">
        <f>IF(C50=0,0,'14.1.ТС УЧ'!I49/1000)</f>
        <v>2E-3</v>
      </c>
      <c r="J50" s="24">
        <f>IF(C50=0,0,'14.1.ТС УЧ'!H49/1000)</f>
        <v>0.04</v>
      </c>
      <c r="K50" s="103">
        <f t="shared" si="11"/>
        <v>2E-3</v>
      </c>
      <c r="L50" s="25">
        <f t="shared" ca="1" si="12"/>
        <v>1.7148966551938607</v>
      </c>
      <c r="M50" s="25">
        <f t="shared" ca="1" si="13"/>
        <v>1.9059372941827624E-4</v>
      </c>
      <c r="N50" s="25">
        <f t="shared" ca="1" si="14"/>
        <v>9.5296864709138118E-2</v>
      </c>
      <c r="O50" s="24">
        <f t="shared" si="15"/>
        <v>4.1871009932824004</v>
      </c>
      <c r="P50" s="11">
        <f t="shared" si="16"/>
        <v>0.23882872698899688</v>
      </c>
      <c r="Q50" s="11">
        <f t="shared" si="17"/>
        <v>0</v>
      </c>
      <c r="R50" s="10">
        <f t="shared" ca="1" si="18"/>
        <v>0.99980942443241272</v>
      </c>
      <c r="U50" s="10">
        <f t="shared" ca="1" si="19"/>
        <v>1.0007980351937606</v>
      </c>
    </row>
    <row r="51" spans="2:21" ht="28.8" x14ac:dyDescent="0.3">
      <c r="B51" s="103">
        <v>45</v>
      </c>
      <c r="C51" s="103" t="str">
        <f>'14.1.ТС УЧ'!C50</f>
        <v xml:space="preserve">Котельная №2 с. Дивеево </v>
      </c>
      <c r="D51" s="103" t="str">
        <f>'14.1.ТС УЧ'!D50</f>
        <v>УТ4</v>
      </c>
      <c r="E51" s="103" t="str">
        <f>'14.1.ТС УЧ'!E50</f>
        <v>УТ5</v>
      </c>
      <c r="F51" s="103">
        <f>IF('14.1.ТС УЧ'!G50="Подземная канальная или подвальная",2,IF('14.1.ТС УЧ'!G50="Подземная бесканальная",2,IF('14.1.ТС УЧ'!G50="Надземная",1,0)))</f>
        <v>1</v>
      </c>
      <c r="G51" s="103">
        <f t="shared" si="10"/>
        <v>0.05</v>
      </c>
      <c r="H51" s="103">
        <f ca="1">IF(C51=0,0,(YEAR(TODAY())-'14.1.ТС УЧ'!F50)*0.85)</f>
        <v>28.05</v>
      </c>
      <c r="I51" s="103">
        <f>IF(C51=0,0,'14.1.ТС УЧ'!I50/1000)</f>
        <v>9.5000000000000001E-2</v>
      </c>
      <c r="J51" s="24">
        <f>IF(C51=0,0,'14.1.ТС УЧ'!H50/1000)</f>
        <v>0.04</v>
      </c>
      <c r="K51" s="103">
        <f t="shared" si="11"/>
        <v>9.5000000000000001E-2</v>
      </c>
      <c r="L51" s="25">
        <f t="shared" ca="1" si="12"/>
        <v>2.0326753249143517</v>
      </c>
      <c r="M51" s="25">
        <f t="shared" ca="1" si="13"/>
        <v>1.3780431833237581E-2</v>
      </c>
      <c r="N51" s="25">
        <f t="shared" ca="1" si="14"/>
        <v>0.14505717719197453</v>
      </c>
      <c r="O51" s="24">
        <f t="shared" si="15"/>
        <v>4.1764103022980246</v>
      </c>
      <c r="P51" s="11">
        <f t="shared" si="16"/>
        <v>0.23944007595464478</v>
      </c>
      <c r="Q51" s="11">
        <f t="shared" si="17"/>
        <v>0</v>
      </c>
      <c r="R51" s="10">
        <f t="shared" ca="1" si="18"/>
        <v>0.98631408366461437</v>
      </c>
      <c r="U51" s="10">
        <f t="shared" ca="1" si="19"/>
        <v>1.057552737478449</v>
      </c>
    </row>
    <row r="52" spans="2:21" ht="28.8" x14ac:dyDescent="0.3">
      <c r="B52" s="103">
        <v>46</v>
      </c>
      <c r="C52" s="103" t="str">
        <f>'14.1.ТС УЧ'!C51</f>
        <v xml:space="preserve">Котельная №2 с. Дивеево </v>
      </c>
      <c r="D52" s="103" t="str">
        <f>'14.1.ТС УЧ'!D51</f>
        <v>УТ1</v>
      </c>
      <c r="E52" s="103" t="str">
        <f>'14.1.ТС УЧ'!E51</f>
        <v>УТ2</v>
      </c>
      <c r="F52" s="103">
        <f>IF('14.1.ТС УЧ'!G51="Подземная канальная или подвальная",2,IF('14.1.ТС УЧ'!G51="Подземная бесканальная",2,IF('14.1.ТС УЧ'!G51="Надземная",1,0)))</f>
        <v>1</v>
      </c>
      <c r="G52" s="103">
        <f t="shared" si="10"/>
        <v>0.05</v>
      </c>
      <c r="H52" s="103">
        <f ca="1">IF(C52=0,0,(YEAR(TODAY())-'14.1.ТС УЧ'!F51)*0.85)</f>
        <v>28.05</v>
      </c>
      <c r="I52" s="103">
        <f>IF(C52=0,0,'14.1.ТС УЧ'!I51/1000)</f>
        <v>0.18</v>
      </c>
      <c r="J52" s="24">
        <f>IF(C52=0,0,'14.1.ТС УЧ'!H51/1000)</f>
        <v>0.15</v>
      </c>
      <c r="K52" s="103">
        <f t="shared" si="11"/>
        <v>0.18</v>
      </c>
      <c r="L52" s="25">
        <f t="shared" ca="1" si="12"/>
        <v>2.0326753249143517</v>
      </c>
      <c r="M52" s="25">
        <f t="shared" ca="1" si="13"/>
        <v>2.6110291894555413E-2</v>
      </c>
      <c r="N52" s="25">
        <f t="shared" ca="1" si="14"/>
        <v>0.14505717719197453</v>
      </c>
      <c r="O52" s="24">
        <f t="shared" si="15"/>
        <v>9.0483004005488539</v>
      </c>
      <c r="P52" s="11">
        <f t="shared" si="16"/>
        <v>0.11051799296355609</v>
      </c>
      <c r="Q52" s="11">
        <f t="shared" si="17"/>
        <v>0</v>
      </c>
      <c r="R52" s="10">
        <f t="shared" ca="1" si="18"/>
        <v>0.97422763427161985</v>
      </c>
      <c r="U52" s="10">
        <f t="shared" ca="1" si="19"/>
        <v>1.2938065020864022</v>
      </c>
    </row>
    <row r="53" spans="2:21" ht="28.8" x14ac:dyDescent="0.3">
      <c r="B53" s="103">
        <v>47</v>
      </c>
      <c r="C53" s="103" t="str">
        <f>'14.1.ТС УЧ'!C52</f>
        <v xml:space="preserve">Котельная №2 с. Дивеево </v>
      </c>
      <c r="D53" s="103" t="str">
        <f>'14.1.ТС УЧ'!D52</f>
        <v>УТ8</v>
      </c>
      <c r="E53" s="103" t="str">
        <f>'14.1.ТС УЧ'!E52</f>
        <v>ТК15</v>
      </c>
      <c r="F53" s="103">
        <f>IF('14.1.ТС УЧ'!G52="Подземная канальная или подвальная",2,IF('14.1.ТС УЧ'!G52="Подземная бесканальная",2,IF('14.1.ТС УЧ'!G52="Надземная",1,0)))</f>
        <v>2</v>
      </c>
      <c r="G53" s="103">
        <f t="shared" si="10"/>
        <v>0.05</v>
      </c>
      <c r="H53" s="103">
        <f ca="1">IF(C53=0,0,(YEAR(TODAY())-'14.1.ТС УЧ'!F52)*0.85)</f>
        <v>28.05</v>
      </c>
      <c r="I53" s="103">
        <f>IF(C53=0,0,'14.1.ТС УЧ'!I52/1000)</f>
        <v>9.1999999999999998E-2</v>
      </c>
      <c r="J53" s="24">
        <f>IF(C53=0,0,'14.1.ТС УЧ'!H52/1000)</f>
        <v>0.15</v>
      </c>
      <c r="K53" s="103">
        <f t="shared" si="11"/>
        <v>9.1999999999999998E-2</v>
      </c>
      <c r="L53" s="25">
        <f t="shared" ca="1" si="12"/>
        <v>2.0326753249143517</v>
      </c>
      <c r="M53" s="25">
        <f t="shared" ca="1" si="13"/>
        <v>1.3345260301661657E-2</v>
      </c>
      <c r="N53" s="25">
        <f t="shared" ca="1" si="14"/>
        <v>0.14505717719197453</v>
      </c>
      <c r="O53" s="24">
        <f t="shared" si="15"/>
        <v>9.0977136052758247</v>
      </c>
      <c r="P53" s="11">
        <f t="shared" si="16"/>
        <v>0.10991772695725367</v>
      </c>
      <c r="Q53" s="11">
        <f t="shared" si="17"/>
        <v>0</v>
      </c>
      <c r="R53" s="10">
        <f t="shared" ca="1" si="18"/>
        <v>0.98674339287981694</v>
      </c>
      <c r="U53" s="10">
        <f t="shared" ca="1" si="19"/>
        <v>1.4152178582987769</v>
      </c>
    </row>
    <row r="54" spans="2:21" ht="28.8" x14ac:dyDescent="0.3">
      <c r="B54" s="103">
        <v>48</v>
      </c>
      <c r="C54" s="103" t="str">
        <f>'14.1.ТС УЧ'!C53</f>
        <v xml:space="preserve">Котельная №2 с. Дивеево </v>
      </c>
      <c r="D54" s="103" t="str">
        <f>'14.1.ТС УЧ'!D53</f>
        <v>УТ3</v>
      </c>
      <c r="E54" s="103" t="str">
        <f>'14.1.ТС УЧ'!E53</f>
        <v>УТ8</v>
      </c>
      <c r="F54" s="103">
        <f>IF('14.1.ТС УЧ'!G53="Подземная канальная или подвальная",2,IF('14.1.ТС УЧ'!G53="Подземная бесканальная",2,IF('14.1.ТС УЧ'!G53="Надземная",1,0)))</f>
        <v>2</v>
      </c>
      <c r="G54" s="103">
        <f t="shared" si="10"/>
        <v>0.05</v>
      </c>
      <c r="H54" s="103">
        <f ca="1">IF(C54=0,0,(YEAR(TODAY())-'14.1.ТС УЧ'!F53)*0.85)</f>
        <v>28.05</v>
      </c>
      <c r="I54" s="103">
        <f>IF(C54=0,0,'14.1.ТС УЧ'!I53/1000)</f>
        <v>1.7000000000000001E-2</v>
      </c>
      <c r="J54" s="24">
        <f>IF(C54=0,0,'14.1.ТС УЧ'!H53/1000)</f>
        <v>0.15</v>
      </c>
      <c r="K54" s="103">
        <f t="shared" si="11"/>
        <v>1.7000000000000001E-2</v>
      </c>
      <c r="L54" s="25">
        <f t="shared" ca="1" si="12"/>
        <v>2.0326753249143517</v>
      </c>
      <c r="M54" s="25">
        <f t="shared" ca="1" si="13"/>
        <v>2.4659720122635672E-3</v>
      </c>
      <c r="N54" s="25">
        <f t="shared" ca="1" si="14"/>
        <v>0.14505717719197453</v>
      </c>
      <c r="O54" s="24">
        <f t="shared" si="15"/>
        <v>9.1398271320317637</v>
      </c>
      <c r="P54" s="11">
        <f t="shared" si="16"/>
        <v>0.10941125970483231</v>
      </c>
      <c r="Q54" s="11">
        <f t="shared" si="17"/>
        <v>0</v>
      </c>
      <c r="R54" s="10">
        <f t="shared" ca="1" si="18"/>
        <v>0.99753706599898906</v>
      </c>
      <c r="U54" s="10">
        <f t="shared" ca="1" si="19"/>
        <v>1.4377564162032943</v>
      </c>
    </row>
    <row r="55" spans="2:21" ht="28.8" x14ac:dyDescent="0.3">
      <c r="B55" s="103">
        <v>49</v>
      </c>
      <c r="C55" s="103" t="str">
        <f>'14.1.ТС УЧ'!C54</f>
        <v xml:space="preserve">Котельная №2 с. Дивеево </v>
      </c>
      <c r="D55" s="103" t="str">
        <f>'14.1.ТС УЧ'!D54</f>
        <v>ТК1</v>
      </c>
      <c r="E55" s="103" t="str">
        <f>'14.1.ТС УЧ'!E54</f>
        <v>УТ3</v>
      </c>
      <c r="F55" s="103">
        <f>IF('14.1.ТС УЧ'!G54="Подземная канальная или подвальная",2,IF('14.1.ТС УЧ'!G54="Подземная бесканальная",2,IF('14.1.ТС УЧ'!G54="Надземная",1,0)))</f>
        <v>2</v>
      </c>
      <c r="G55" s="103">
        <f t="shared" si="10"/>
        <v>0.05</v>
      </c>
      <c r="H55" s="103">
        <f ca="1">IF(C55=0,0,(YEAR(TODAY())-'14.1.ТС УЧ'!F54)*0.85)</f>
        <v>28.05</v>
      </c>
      <c r="I55" s="103">
        <f>IF(C55=0,0,'14.1.ТС УЧ'!I54/1000)</f>
        <v>7.0000000000000007E-2</v>
      </c>
      <c r="J55" s="24">
        <f>IF(C55=0,0,'14.1.ТС УЧ'!H54/1000)</f>
        <v>0.15</v>
      </c>
      <c r="K55" s="103">
        <f t="shared" si="11"/>
        <v>7.0000000000000007E-2</v>
      </c>
      <c r="L55" s="25">
        <f t="shared" ca="1" si="12"/>
        <v>2.0326753249143517</v>
      </c>
      <c r="M55" s="25">
        <f t="shared" ca="1" si="13"/>
        <v>1.0154002403438217E-2</v>
      </c>
      <c r="N55" s="25">
        <f t="shared" ca="1" si="14"/>
        <v>0.14505717719197453</v>
      </c>
      <c r="O55" s="24">
        <f t="shared" si="15"/>
        <v>9.1100669064575666</v>
      </c>
      <c r="P55" s="11">
        <f t="shared" si="16"/>
        <v>0.10976867791071451</v>
      </c>
      <c r="Q55" s="11">
        <f t="shared" si="17"/>
        <v>0</v>
      </c>
      <c r="R55" s="10">
        <f t="shared" ca="1" si="18"/>
        <v>0.98989737543502176</v>
      </c>
      <c r="U55" s="10">
        <f t="shared" ca="1" si="19"/>
        <v>1.5302600574669474</v>
      </c>
    </row>
    <row r="56" spans="2:21" ht="28.8" x14ac:dyDescent="0.3">
      <c r="B56" s="103">
        <v>50</v>
      </c>
      <c r="C56" s="103" t="str">
        <f>'14.1.ТС УЧ'!C55</f>
        <v xml:space="preserve">Котельная №2 с. Дивеево </v>
      </c>
      <c r="D56" s="103" t="str">
        <f>'14.1.ТС УЧ'!D55</f>
        <v>УТ1</v>
      </c>
      <c r="E56" s="103" t="str">
        <f>'14.1.ТС УЧ'!E55</f>
        <v>ТК1</v>
      </c>
      <c r="F56" s="103">
        <f>IF('14.1.ТС УЧ'!G55="Подземная канальная или подвальная",2,IF('14.1.ТС УЧ'!G55="Подземная бесканальная",2,IF('14.1.ТС УЧ'!G55="Надземная",1,0)))</f>
        <v>2</v>
      </c>
      <c r="G56" s="103">
        <f t="shared" si="10"/>
        <v>0.05</v>
      </c>
      <c r="H56" s="103">
        <f ca="1">IF(C56=0,0,(YEAR(TODAY())-'14.1.ТС УЧ'!F55)*0.85)</f>
        <v>28.05</v>
      </c>
      <c r="I56" s="103">
        <f>IF(C56=0,0,'14.1.ТС УЧ'!I55/1000)</f>
        <v>2.8000000000000001E-2</v>
      </c>
      <c r="J56" s="24">
        <f>IF(C56=0,0,'14.1.ТС УЧ'!H55/1000)</f>
        <v>0.15</v>
      </c>
      <c r="K56" s="103">
        <f t="shared" si="11"/>
        <v>2.8000000000000001E-2</v>
      </c>
      <c r="L56" s="25">
        <f t="shared" ca="1" si="12"/>
        <v>2.0326753249143517</v>
      </c>
      <c r="M56" s="25">
        <f t="shared" ca="1" si="13"/>
        <v>4.061600961375287E-3</v>
      </c>
      <c r="N56" s="25">
        <f t="shared" ca="1" si="14"/>
        <v>0.14505717719197453</v>
      </c>
      <c r="O56" s="24">
        <f t="shared" si="15"/>
        <v>9.1336504814408936</v>
      </c>
      <c r="P56" s="11">
        <f t="shared" si="16"/>
        <v>0.10948524930223118</v>
      </c>
      <c r="Q56" s="11">
        <f t="shared" si="17"/>
        <v>0</v>
      </c>
      <c r="R56" s="10">
        <f t="shared" ca="1" si="18"/>
        <v>0.99594663618403667</v>
      </c>
      <c r="U56" s="10">
        <f t="shared" ca="1" si="19"/>
        <v>1.5673573010432336</v>
      </c>
    </row>
    <row r="57" spans="2:21" ht="28.8" x14ac:dyDescent="0.3">
      <c r="B57" s="103">
        <v>51</v>
      </c>
      <c r="C57" s="103" t="str">
        <f>'14.1.ТС УЧ'!C56</f>
        <v xml:space="preserve">Котельная №2 с. Дивеево </v>
      </c>
      <c r="D57" s="103" t="str">
        <f>'14.1.ТС УЧ'!D56</f>
        <v>УТ5</v>
      </c>
      <c r="E57" s="103" t="str">
        <f>'14.1.ТС УЧ'!E56</f>
        <v>ТК2</v>
      </c>
      <c r="F57" s="103">
        <f>IF('14.1.ТС УЧ'!G56="Подземная канальная или подвальная",2,IF('14.1.ТС УЧ'!G56="Подземная бесканальная",2,IF('14.1.ТС УЧ'!G56="Надземная",1,0)))</f>
        <v>2</v>
      </c>
      <c r="G57" s="103">
        <f t="shared" si="10"/>
        <v>0.05</v>
      </c>
      <c r="H57" s="103">
        <f ca="1">IF(C57=0,0,(YEAR(TODAY())-'14.1.ТС УЧ'!F56)*0.85)</f>
        <v>28.05</v>
      </c>
      <c r="I57" s="103">
        <f>IF(C57=0,0,'14.1.ТС УЧ'!I56/1000)</f>
        <v>2.7E-2</v>
      </c>
      <c r="J57" s="24">
        <f>IF(C57=0,0,'14.1.ТС УЧ'!H56/1000)</f>
        <v>0.15</v>
      </c>
      <c r="K57" s="103">
        <f t="shared" si="11"/>
        <v>2.7E-2</v>
      </c>
      <c r="L57" s="25">
        <f t="shared" ca="1" si="12"/>
        <v>2.0326753249143517</v>
      </c>
      <c r="M57" s="25">
        <f t="shared" ca="1" si="13"/>
        <v>3.9165437841833127E-3</v>
      </c>
      <c r="N57" s="25">
        <f t="shared" ca="1" si="14"/>
        <v>0.14505717719197453</v>
      </c>
      <c r="O57" s="24">
        <f t="shared" si="15"/>
        <v>9.1342119951309737</v>
      </c>
      <c r="P57" s="11">
        <f t="shared" si="16"/>
        <v>0.10947851884027367</v>
      </c>
      <c r="Q57" s="11">
        <f t="shared" si="17"/>
        <v>0</v>
      </c>
      <c r="R57" s="10">
        <f t="shared" ca="1" si="18"/>
        <v>0.99609111587036969</v>
      </c>
      <c r="U57" s="10">
        <f t="shared" ca="1" si="19"/>
        <v>1.6031318422561764</v>
      </c>
    </row>
    <row r="58" spans="2:21" ht="28.8" x14ac:dyDescent="0.3">
      <c r="B58" s="103">
        <v>52</v>
      </c>
      <c r="C58" s="103" t="str">
        <f>'14.1.ТС УЧ'!C57</f>
        <v xml:space="preserve">Котельная №2 с. Дивеево </v>
      </c>
      <c r="D58" s="103" t="str">
        <f>'14.1.ТС УЧ'!D57</f>
        <v>УТ3</v>
      </c>
      <c r="E58" s="103" t="str">
        <f>'14.1.ТС УЧ'!E57</f>
        <v>УТ4</v>
      </c>
      <c r="F58" s="103">
        <f>IF('14.1.ТС УЧ'!G57="Подземная канальная или подвальная",2,IF('14.1.ТС УЧ'!G57="Подземная бесканальная",2,IF('14.1.ТС УЧ'!G57="Надземная",1,0)))</f>
        <v>2</v>
      </c>
      <c r="G58" s="103">
        <f t="shared" si="10"/>
        <v>0.05</v>
      </c>
      <c r="H58" s="103">
        <f ca="1">IF(C58=0,0,(YEAR(TODAY())-'14.1.ТС УЧ'!F57)*0.85)</f>
        <v>28.05</v>
      </c>
      <c r="I58" s="103">
        <f>IF(C58=0,0,'14.1.ТС УЧ'!I57/1000)</f>
        <v>2.8000000000000001E-2</v>
      </c>
      <c r="J58" s="24">
        <f>IF(C58=0,0,'14.1.ТС УЧ'!H57/1000)</f>
        <v>0.15</v>
      </c>
      <c r="K58" s="103">
        <f t="shared" si="11"/>
        <v>2.8000000000000001E-2</v>
      </c>
      <c r="L58" s="25">
        <f t="shared" ca="1" si="12"/>
        <v>2.0326753249143517</v>
      </c>
      <c r="M58" s="25">
        <f t="shared" ca="1" si="13"/>
        <v>4.061600961375287E-3</v>
      </c>
      <c r="N58" s="25">
        <f t="shared" ca="1" si="14"/>
        <v>0.14505717719197453</v>
      </c>
      <c r="O58" s="24">
        <f t="shared" si="15"/>
        <v>9.1336504814408936</v>
      </c>
      <c r="P58" s="11">
        <f t="shared" si="16"/>
        <v>0.10948524930223118</v>
      </c>
      <c r="Q58" s="11">
        <f t="shared" si="17"/>
        <v>0</v>
      </c>
      <c r="R58" s="10">
        <f t="shared" ca="1" si="18"/>
        <v>0.99594663618403667</v>
      </c>
      <c r="U58" s="10">
        <f t="shared" ca="1" si="19"/>
        <v>1.6402290858324626</v>
      </c>
    </row>
    <row r="59" spans="2:21" ht="28.8" x14ac:dyDescent="0.3">
      <c r="B59" s="103">
        <v>53</v>
      </c>
      <c r="C59" s="103" t="str">
        <f>'14.1.ТС УЧ'!C58</f>
        <v xml:space="preserve">Котельная №2 с. Дивеево </v>
      </c>
      <c r="D59" s="103" t="str">
        <f>'14.1.ТС УЧ'!D58</f>
        <v>ТК2</v>
      </c>
      <c r="E59" s="103" t="str">
        <f>'14.1.ТС УЧ'!E58</f>
        <v>ТК6</v>
      </c>
      <c r="F59" s="103">
        <f>IF('14.1.ТС УЧ'!G58="Подземная канальная или подвальная",2,IF('14.1.ТС УЧ'!G58="Подземная бесканальная",2,IF('14.1.ТС УЧ'!G58="Надземная",1,0)))</f>
        <v>2</v>
      </c>
      <c r="G59" s="103">
        <f t="shared" si="10"/>
        <v>0.05</v>
      </c>
      <c r="H59" s="103">
        <f ca="1">IF(C59=0,0,(YEAR(TODAY())-'14.1.ТС УЧ'!F58)*0.85)</f>
        <v>28.05</v>
      </c>
      <c r="I59" s="103">
        <f>IF(C59=0,0,'14.1.ТС УЧ'!I58/1000)</f>
        <v>9.4E-2</v>
      </c>
      <c r="J59" s="24">
        <f>IF(C59=0,0,'14.1.ТС УЧ'!H58/1000)</f>
        <v>0.15</v>
      </c>
      <c r="K59" s="103">
        <f t="shared" si="11"/>
        <v>9.4E-2</v>
      </c>
      <c r="L59" s="25">
        <f t="shared" ca="1" si="12"/>
        <v>2.0326753249143517</v>
      </c>
      <c r="M59" s="25">
        <f t="shared" ca="1" si="13"/>
        <v>1.3635374656045605E-2</v>
      </c>
      <c r="N59" s="25">
        <f t="shared" ca="1" si="14"/>
        <v>0.14505717719197453</v>
      </c>
      <c r="O59" s="24">
        <f t="shared" si="15"/>
        <v>9.0965905778956646</v>
      </c>
      <c r="P59" s="11">
        <f t="shared" si="16"/>
        <v>0.10993129694436928</v>
      </c>
      <c r="Q59" s="11">
        <f t="shared" si="17"/>
        <v>0</v>
      </c>
      <c r="R59" s="10">
        <f t="shared" ca="1" si="18"/>
        <v>0.98645716597872291</v>
      </c>
      <c r="U59" s="10">
        <f t="shared" ca="1" si="19"/>
        <v>1.7642645064547244</v>
      </c>
    </row>
    <row r="60" spans="2:21" ht="28.8" x14ac:dyDescent="0.3">
      <c r="B60" s="103">
        <v>54</v>
      </c>
      <c r="C60" s="103" t="str">
        <f>'14.1.ТС УЧ'!C59</f>
        <v xml:space="preserve">Котельная №2 с. Дивеево </v>
      </c>
      <c r="D60" s="103" t="str">
        <f>'14.1.ТС УЧ'!D59</f>
        <v>УТ10</v>
      </c>
      <c r="E60" s="103" t="str">
        <f>'14.1.ТС УЧ'!E59</f>
        <v>УТ11</v>
      </c>
      <c r="F60" s="103">
        <f>IF('14.1.ТС УЧ'!G59="Подземная канальная или подвальная",2,IF('14.1.ТС УЧ'!G59="Подземная бесканальная",2,IF('14.1.ТС УЧ'!G59="Надземная",1,0)))</f>
        <v>2</v>
      </c>
      <c r="G60" s="103">
        <f t="shared" si="10"/>
        <v>0.05</v>
      </c>
      <c r="H60" s="103">
        <f ca="1">IF(C60=0,0,(YEAR(TODAY())-'14.1.ТС УЧ'!F59)*0.85)</f>
        <v>28.05</v>
      </c>
      <c r="I60" s="103">
        <f>IF(C60=0,0,'14.1.ТС УЧ'!I59/1000)</f>
        <v>0.13300000000000001</v>
      </c>
      <c r="J60" s="24">
        <f>IF(C60=0,0,'14.1.ТС УЧ'!H59/1000)</f>
        <v>0.15</v>
      </c>
      <c r="K60" s="103">
        <f t="shared" si="11"/>
        <v>0.13300000000000001</v>
      </c>
      <c r="L60" s="25">
        <f t="shared" ca="1" si="12"/>
        <v>2.0326753249143517</v>
      </c>
      <c r="M60" s="25">
        <f t="shared" ca="1" si="13"/>
        <v>1.9292604566532614E-2</v>
      </c>
      <c r="N60" s="25">
        <f t="shared" ca="1" si="14"/>
        <v>0.14505717719197453</v>
      </c>
      <c r="O60" s="24">
        <f t="shared" si="15"/>
        <v>9.0746915439825759</v>
      </c>
      <c r="P60" s="11">
        <f t="shared" si="16"/>
        <v>0.11019658300816842</v>
      </c>
      <c r="Q60" s="11">
        <f t="shared" si="17"/>
        <v>0</v>
      </c>
      <c r="R60" s="10">
        <f t="shared" ca="1" si="18"/>
        <v>0.98089230667975857</v>
      </c>
      <c r="U60" s="10">
        <f t="shared" ca="1" si="19"/>
        <v>1.9393389419760376</v>
      </c>
    </row>
    <row r="61" spans="2:21" ht="43.2" x14ac:dyDescent="0.3">
      <c r="B61" s="103">
        <v>55</v>
      </c>
      <c r="C61" s="103" t="str">
        <f>'14.1.ТС УЧ'!C60</f>
        <v xml:space="preserve">Котельная №2 с. Дивеево </v>
      </c>
      <c r="D61" s="103" t="str">
        <f>'14.1.ТС УЧ'!D60</f>
        <v>УТ2</v>
      </c>
      <c r="E61" s="103" t="str">
        <f>'14.1.ТС УЧ'!E60</f>
        <v xml:space="preserve">ул. Октябрьская, 16 </v>
      </c>
      <c r="F61" s="103">
        <f>IF('14.1.ТС УЧ'!G60="Подземная канальная или подвальная",2,IF('14.1.ТС УЧ'!G60="Подземная бесканальная",2,IF('14.1.ТС УЧ'!G60="Надземная",1,0)))</f>
        <v>2</v>
      </c>
      <c r="G61" s="103">
        <f t="shared" si="10"/>
        <v>0.05</v>
      </c>
      <c r="H61" s="103">
        <f ca="1">IF(C61=0,0,(YEAR(TODAY())-'14.1.ТС УЧ'!F60)*0.85)</f>
        <v>28.05</v>
      </c>
      <c r="I61" s="103">
        <f>IF(C61=0,0,'14.1.ТС УЧ'!I60/1000)</f>
        <v>0.12</v>
      </c>
      <c r="J61" s="24">
        <f>IF(C61=0,0,'14.1.ТС УЧ'!H60/1000)</f>
        <v>0.15</v>
      </c>
      <c r="K61" s="103">
        <f t="shared" si="11"/>
        <v>0.12</v>
      </c>
      <c r="L61" s="25">
        <f t="shared" ca="1" si="12"/>
        <v>2.0326753249143517</v>
      </c>
      <c r="M61" s="25">
        <f t="shared" ca="1" si="13"/>
        <v>1.7406861263036942E-2</v>
      </c>
      <c r="N61" s="25">
        <f t="shared" ca="1" si="14"/>
        <v>0.14505717719197453</v>
      </c>
      <c r="O61" s="24">
        <f t="shared" si="15"/>
        <v>9.0819912219536061</v>
      </c>
      <c r="P61" s="11">
        <f t="shared" si="16"/>
        <v>0.11010801217058348</v>
      </c>
      <c r="Q61" s="11">
        <f t="shared" si="17"/>
        <v>0</v>
      </c>
      <c r="R61" s="10">
        <f t="shared" ca="1" si="18"/>
        <v>0.98274376291547705</v>
      </c>
      <c r="U61" s="10">
        <f t="shared" ca="1" si="19"/>
        <v>2.0974279031687035</v>
      </c>
    </row>
    <row r="62" spans="2:21" ht="28.8" x14ac:dyDescent="0.3">
      <c r="B62" s="103">
        <v>56</v>
      </c>
      <c r="C62" s="103" t="str">
        <f>'14.1.ТС УЧ'!C61</f>
        <v xml:space="preserve">Котельная №2 с. Дивеево </v>
      </c>
      <c r="D62" s="103" t="str">
        <f>'14.1.ТС УЧ'!D61</f>
        <v>ТК6</v>
      </c>
      <c r="E62" s="103" t="str">
        <f>'14.1.ТС УЧ'!E61</f>
        <v>ТК12</v>
      </c>
      <c r="F62" s="103">
        <f>IF('14.1.ТС УЧ'!G61="Подземная канальная или подвальная",2,IF('14.1.ТС УЧ'!G61="Подземная бесканальная",2,IF('14.1.ТС УЧ'!G61="Надземная",1,0)))</f>
        <v>2</v>
      </c>
      <c r="G62" s="103">
        <f t="shared" si="10"/>
        <v>0.05</v>
      </c>
      <c r="H62" s="103">
        <f ca="1">IF(C62=0,0,(YEAR(TODAY())-'14.1.ТС УЧ'!F61)*0.85)</f>
        <v>2.5499999999999998</v>
      </c>
      <c r="I62" s="103">
        <f>IF(C62=0,0,'14.1.ТС УЧ'!I61/1000)</f>
        <v>1.6E-2</v>
      </c>
      <c r="J62" s="24">
        <f>IF(C62=0,0,'14.1.ТС УЧ'!H61/1000)</f>
        <v>0.125</v>
      </c>
      <c r="K62" s="103">
        <f t="shared" si="11"/>
        <v>1.6E-2</v>
      </c>
      <c r="L62" s="25">
        <f t="shared" ca="1" si="12"/>
        <v>0.8</v>
      </c>
      <c r="M62" s="25">
        <f t="shared" ca="1" si="13"/>
        <v>1.0514338409547547E-3</v>
      </c>
      <c r="N62" s="25">
        <f t="shared" ca="1" si="14"/>
        <v>6.571461505967216E-2</v>
      </c>
      <c r="O62" s="24">
        <f t="shared" si="15"/>
        <v>7.9160783576900666</v>
      </c>
      <c r="P62" s="11">
        <f t="shared" si="16"/>
        <v>0.12632517704028928</v>
      </c>
      <c r="Q62" s="11">
        <f t="shared" si="17"/>
        <v>0</v>
      </c>
      <c r="R62" s="10">
        <f t="shared" ca="1" si="18"/>
        <v>0.99894911872192815</v>
      </c>
      <c r="U62" s="10">
        <f t="shared" ca="1" si="19"/>
        <v>2.1057511358416283</v>
      </c>
    </row>
    <row r="63" spans="2:21" ht="28.8" x14ac:dyDescent="0.3">
      <c r="B63" s="103">
        <v>57</v>
      </c>
      <c r="C63" s="103" t="str">
        <f>'14.1.ТС УЧ'!C62</f>
        <v xml:space="preserve">Котельная №2 с. Дивеево </v>
      </c>
      <c r="D63" s="103" t="str">
        <f>'14.1.ТС УЧ'!D62</f>
        <v>ТК12</v>
      </c>
      <c r="E63" s="103" t="str">
        <f>'14.1.ТС УЧ'!E62</f>
        <v>ТК13</v>
      </c>
      <c r="F63" s="103">
        <f>IF('14.1.ТС УЧ'!G62="Подземная канальная или подвальная",2,IF('14.1.ТС УЧ'!G62="Подземная бесканальная",2,IF('14.1.ТС УЧ'!G62="Надземная",1,0)))</f>
        <v>2</v>
      </c>
      <c r="G63" s="103">
        <f t="shared" si="10"/>
        <v>0.05</v>
      </c>
      <c r="H63" s="103">
        <f ca="1">IF(C63=0,0,(YEAR(TODAY())-'14.1.ТС УЧ'!F62)*0.85)</f>
        <v>2.5499999999999998</v>
      </c>
      <c r="I63" s="103">
        <f>IF(C63=0,0,'14.1.ТС УЧ'!I62/1000)</f>
        <v>3.3000000000000002E-2</v>
      </c>
      <c r="J63" s="24">
        <f>IF(C63=0,0,'14.1.ТС УЧ'!H62/1000)</f>
        <v>0.125</v>
      </c>
      <c r="K63" s="103">
        <f t="shared" si="11"/>
        <v>3.3000000000000002E-2</v>
      </c>
      <c r="L63" s="25">
        <f t="shared" ca="1" si="12"/>
        <v>0.8</v>
      </c>
      <c r="M63" s="25">
        <f t="shared" ca="1" si="13"/>
        <v>2.1685822969691815E-3</v>
      </c>
      <c r="N63" s="25">
        <f t="shared" ca="1" si="14"/>
        <v>6.571461505967216E-2</v>
      </c>
      <c r="O63" s="24">
        <f t="shared" si="15"/>
        <v>7.9084084210694199</v>
      </c>
      <c r="P63" s="11">
        <f t="shared" si="16"/>
        <v>0.12644769298153855</v>
      </c>
      <c r="Q63" s="11">
        <f t="shared" si="17"/>
        <v>0</v>
      </c>
      <c r="R63" s="10">
        <f t="shared" ca="1" si="18"/>
        <v>0.99783376737882479</v>
      </c>
      <c r="U63" s="10">
        <f t="shared" ca="1" si="19"/>
        <v>2.1229011703407616</v>
      </c>
    </row>
    <row r="64" spans="2:21" ht="28.8" x14ac:dyDescent="0.3">
      <c r="B64" s="103">
        <v>58</v>
      </c>
      <c r="C64" s="103" t="str">
        <f>'14.1.ТС УЧ'!C63</f>
        <v xml:space="preserve">Котельная №2 с. Дивеево </v>
      </c>
      <c r="D64" s="103" t="str">
        <f>'14.1.ТС УЧ'!D63</f>
        <v>ТК13</v>
      </c>
      <c r="E64" s="103" t="str">
        <f>'14.1.ТС УЧ'!E63</f>
        <v>ТК14</v>
      </c>
      <c r="F64" s="103">
        <f>IF('14.1.ТС УЧ'!G63="Подземная канальная или подвальная",2,IF('14.1.ТС УЧ'!G63="Подземная бесканальная",2,IF('14.1.ТС УЧ'!G63="Надземная",1,0)))</f>
        <v>2</v>
      </c>
      <c r="G64" s="103">
        <f t="shared" si="10"/>
        <v>0.05</v>
      </c>
      <c r="H64" s="103">
        <f ca="1">IF(C64=0,0,(YEAR(TODAY())-'14.1.ТС УЧ'!F63)*0.85)</f>
        <v>2.5499999999999998</v>
      </c>
      <c r="I64" s="103">
        <f>IF(C64=0,0,'14.1.ТС УЧ'!I63/1000)</f>
        <v>2.7E-2</v>
      </c>
      <c r="J64" s="24">
        <f>IF(C64=0,0,'14.1.ТС УЧ'!H63/1000)</f>
        <v>0.125</v>
      </c>
      <c r="K64" s="103">
        <f t="shared" si="11"/>
        <v>2.7E-2</v>
      </c>
      <c r="L64" s="25">
        <f t="shared" ca="1" si="12"/>
        <v>0.8</v>
      </c>
      <c r="M64" s="25">
        <f t="shared" ca="1" si="13"/>
        <v>1.7742946066111483E-3</v>
      </c>
      <c r="N64" s="25">
        <f t="shared" ca="1" si="14"/>
        <v>6.571461505967216E-2</v>
      </c>
      <c r="O64" s="24">
        <f t="shared" si="15"/>
        <v>7.9111154575237661</v>
      </c>
      <c r="P64" s="11">
        <f t="shared" si="16"/>
        <v>0.12640442493466111</v>
      </c>
      <c r="Q64" s="11">
        <f t="shared" si="17"/>
        <v>0</v>
      </c>
      <c r="R64" s="10">
        <f t="shared" ca="1" si="18"/>
        <v>0.99822727852352811</v>
      </c>
      <c r="U64" s="10">
        <f t="shared" ca="1" si="19"/>
        <v>2.1369378198293241</v>
      </c>
    </row>
    <row r="65" spans="2:21" ht="43.2" x14ac:dyDescent="0.3">
      <c r="B65" s="103">
        <v>59</v>
      </c>
      <c r="C65" s="103" t="str">
        <f>'14.1.ТС УЧ'!C64</f>
        <v xml:space="preserve">Котельная №2 с. Дивеево </v>
      </c>
      <c r="D65" s="103" t="str">
        <f>'14.1.ТС УЧ'!D64</f>
        <v xml:space="preserve">Котельная №2 с. Дивеево </v>
      </c>
      <c r="E65" s="103" t="str">
        <f>'14.1.ТС УЧ'!E64</f>
        <v>УТ1</v>
      </c>
      <c r="F65" s="103">
        <f>IF('14.1.ТС УЧ'!G64="Подземная канальная или подвальная",2,IF('14.1.ТС УЧ'!G64="Подземная бесканальная",2,IF('14.1.ТС УЧ'!G64="Надземная",1,0)))</f>
        <v>2</v>
      </c>
      <c r="G65" s="103">
        <f t="shared" si="10"/>
        <v>0.05</v>
      </c>
      <c r="H65" s="103">
        <f ca="1">IF(C65=0,0,(YEAR(TODAY())-'14.1.ТС УЧ'!F64)*0.85)</f>
        <v>28.05</v>
      </c>
      <c r="I65" s="103">
        <f>IF(C65=0,0,'14.1.ТС УЧ'!I64/1000)</f>
        <v>2.5000000000000001E-2</v>
      </c>
      <c r="J65" s="24">
        <f>IF(C65=0,0,'14.1.ТС УЧ'!H64/1000)</f>
        <v>0.125</v>
      </c>
      <c r="K65" s="103">
        <f t="shared" si="11"/>
        <v>2.5000000000000001E-2</v>
      </c>
      <c r="L65" s="25">
        <f t="shared" ca="1" si="12"/>
        <v>2.0326753249143517</v>
      </c>
      <c r="M65" s="25">
        <f t="shared" ca="1" si="13"/>
        <v>3.6264294297993632E-3</v>
      </c>
      <c r="N65" s="25">
        <f t="shared" ca="1" si="14"/>
        <v>0.14505717719197453</v>
      </c>
      <c r="O65" s="24">
        <f t="shared" si="15"/>
        <v>7.9120178030085482</v>
      </c>
      <c r="P65" s="11">
        <f t="shared" si="16"/>
        <v>0.12639000883184939</v>
      </c>
      <c r="Q65" s="11">
        <f t="shared" si="17"/>
        <v>0</v>
      </c>
      <c r="R65" s="10">
        <f t="shared" ca="1" si="18"/>
        <v>0.9963801381240831</v>
      </c>
      <c r="U65" s="10">
        <f t="shared" ca="1" si="19"/>
        <v>2.1656301940392506</v>
      </c>
    </row>
    <row r="66" spans="2:21" ht="43.2" x14ac:dyDescent="0.3">
      <c r="B66" s="103">
        <v>60</v>
      </c>
      <c r="C66" s="103" t="str">
        <f>'14.1.ТС УЧ'!C65</f>
        <v>Котельная №1 с. Дивеево</v>
      </c>
      <c r="D66" s="103" t="str">
        <f>'14.1.ТС УЧ'!D65</f>
        <v>Котельная №1 с. Дивеево</v>
      </c>
      <c r="E66" s="103" t="str">
        <f>'14.1.ТС УЧ'!E65</f>
        <v>Котельная №1 с. Дивеево</v>
      </c>
      <c r="F66" s="103">
        <f>IF('14.1.ТС УЧ'!G65="Подземная канальная или подвальная",2,IF('14.1.ТС УЧ'!G65="Подземная бесканальная",2,IF('14.1.ТС УЧ'!G65="Надземная",1,0)))</f>
        <v>2</v>
      </c>
      <c r="G66" s="103">
        <f t="shared" si="10"/>
        <v>0.05</v>
      </c>
      <c r="H66" s="103">
        <f ca="1">IF(C66=0,0,(YEAR(TODAY())-'14.1.ТС УЧ'!F65)*0.85)</f>
        <v>45.9</v>
      </c>
      <c r="I66" s="103">
        <f>IF(C66=0,0,'14.1.ТС УЧ'!I65/1000)</f>
        <v>9.9999999999999995E-7</v>
      </c>
      <c r="J66" s="24">
        <f>IF(C66=0,0,'14.1.ТС УЧ'!H65/1000)</f>
        <v>0.309</v>
      </c>
      <c r="K66" s="103">
        <f t="shared" si="11"/>
        <v>9.9999999999999995E-7</v>
      </c>
      <c r="L66" s="25">
        <f t="shared" ca="1" si="12"/>
        <v>4.9622180061426739</v>
      </c>
      <c r="M66" s="25">
        <f t="shared" ca="1" si="13"/>
        <v>2.0951549323589373E-5</v>
      </c>
      <c r="N66" s="25">
        <f t="shared" ca="1" si="14"/>
        <v>20.951549323589372</v>
      </c>
      <c r="O66" s="24">
        <f t="shared" si="15"/>
        <v>17.761884569821689</v>
      </c>
      <c r="P66" s="11">
        <f t="shared" si="16"/>
        <v>5.6300332099840852E-2</v>
      </c>
      <c r="Q66" s="11">
        <f t="shared" si="17"/>
        <v>0</v>
      </c>
      <c r="R66" s="10">
        <f t="shared" ca="1" si="18"/>
        <v>0.99997904867015863</v>
      </c>
      <c r="U66" s="10">
        <f t="shared" ca="1" si="19"/>
        <v>1.0003721390006446</v>
      </c>
    </row>
    <row r="67" spans="2:21" ht="28.8" x14ac:dyDescent="0.3">
      <c r="B67" s="103">
        <v>61</v>
      </c>
      <c r="C67" s="103" t="str">
        <f>'14.1.ТС УЧ'!C66</f>
        <v>Котельная №1 с. Дивеево</v>
      </c>
      <c r="D67" s="103" t="str">
        <f>'14.1.ТС УЧ'!D66</f>
        <v>Т3</v>
      </c>
      <c r="E67" s="103" t="str">
        <f>'14.1.ТС УЧ'!E66</f>
        <v>Т4</v>
      </c>
      <c r="F67" s="103">
        <f>IF('14.1.ТС УЧ'!G66="Подземная канальная или подвальная",2,IF('14.1.ТС УЧ'!G66="Подземная бесканальная",2,IF('14.1.ТС УЧ'!G66="Надземная",1,0)))</f>
        <v>2</v>
      </c>
      <c r="G67" s="103">
        <f t="shared" si="10"/>
        <v>0.05</v>
      </c>
      <c r="H67" s="103">
        <f ca="1">IF(C67=0,0,(YEAR(TODAY())-'14.1.ТС УЧ'!F66)*0.85)</f>
        <v>41.65</v>
      </c>
      <c r="I67" s="103">
        <f>IF(C67=0,0,'14.1.ТС УЧ'!I66/1000)</f>
        <v>3.2000000000000001E-2</v>
      </c>
      <c r="J67" s="24">
        <f>IF(C67=0,0,'14.1.ТС УЧ'!H66/1000)</f>
        <v>0.25900000000000001</v>
      </c>
      <c r="K67" s="103">
        <f t="shared" si="11"/>
        <v>3.2000000000000001E-2</v>
      </c>
      <c r="L67" s="25">
        <f t="shared" ca="1" si="12"/>
        <v>4.012252560702728</v>
      </c>
      <c r="M67" s="25">
        <f t="shared" ca="1" si="13"/>
        <v>0.11764050234610055</v>
      </c>
      <c r="N67" s="25">
        <f t="shared" ca="1" si="14"/>
        <v>3.6762656983156421</v>
      </c>
      <c r="O67" s="24">
        <f t="shared" si="15"/>
        <v>14.892257265850683</v>
      </c>
      <c r="P67" s="11">
        <f t="shared" si="16"/>
        <v>6.7148987702025001E-2</v>
      </c>
      <c r="Q67" s="11">
        <f t="shared" si="17"/>
        <v>0</v>
      </c>
      <c r="R67" s="10">
        <f t="shared" ca="1" si="18"/>
        <v>0.88901559419434473</v>
      </c>
      <c r="U67" s="10">
        <f t="shared" ca="1" si="19"/>
        <v>2.7523047648226848</v>
      </c>
    </row>
    <row r="68" spans="2:21" ht="28.8" x14ac:dyDescent="0.3">
      <c r="B68" s="103">
        <v>62</v>
      </c>
      <c r="C68" s="103" t="str">
        <f>'14.1.ТС УЧ'!C67</f>
        <v>Котельная №1 с. Дивеево</v>
      </c>
      <c r="D68" s="103" t="str">
        <f>'14.1.ТС УЧ'!D67</f>
        <v>Т2</v>
      </c>
      <c r="E68" s="103" t="str">
        <f>'14.1.ТС УЧ'!E67</f>
        <v>Т3</v>
      </c>
      <c r="F68" s="103">
        <f>IF('14.1.ТС УЧ'!G67="Подземная канальная или подвальная",2,IF('14.1.ТС УЧ'!G67="Подземная бесканальная",2,IF('14.1.ТС УЧ'!G67="Надземная",1,0)))</f>
        <v>2</v>
      </c>
      <c r="G68" s="103">
        <f t="shared" si="10"/>
        <v>0.05</v>
      </c>
      <c r="H68" s="103">
        <f ca="1">IF(C68=0,0,(YEAR(TODAY())-'14.1.ТС УЧ'!F67)*0.85)</f>
        <v>41.65</v>
      </c>
      <c r="I68" s="103">
        <f>IF(C68=0,0,'14.1.ТС УЧ'!I67/1000)</f>
        <v>7.4999999999999997E-2</v>
      </c>
      <c r="J68" s="24">
        <f>IF(C68=0,0,'14.1.ТС УЧ'!H67/1000)</f>
        <v>0.25900000000000001</v>
      </c>
      <c r="K68" s="103">
        <f t="shared" si="11"/>
        <v>7.4999999999999997E-2</v>
      </c>
      <c r="L68" s="25">
        <f t="shared" ca="1" si="12"/>
        <v>4.012252560702728</v>
      </c>
      <c r="M68" s="25">
        <f t="shared" ca="1" si="13"/>
        <v>0.27571992737367312</v>
      </c>
      <c r="N68" s="25">
        <f t="shared" ca="1" si="14"/>
        <v>3.6762656983156421</v>
      </c>
      <c r="O68" s="24">
        <f t="shared" si="15"/>
        <v>14.845754475749013</v>
      </c>
      <c r="P68" s="11">
        <f t="shared" si="16"/>
        <v>6.7359324959437403E-2</v>
      </c>
      <c r="Q68" s="11">
        <f t="shared" si="17"/>
        <v>0</v>
      </c>
      <c r="R68" s="10">
        <f t="shared" ca="1" si="18"/>
        <v>0.7590254832553287</v>
      </c>
      <c r="U68" s="10">
        <f t="shared" ca="1" si="19"/>
        <v>6.8455751106835852</v>
      </c>
    </row>
    <row r="69" spans="2:21" ht="43.2" x14ac:dyDescent="0.3">
      <c r="B69" s="103">
        <v>63</v>
      </c>
      <c r="C69" s="103" t="str">
        <f>'14.1.ТС УЧ'!C68</f>
        <v>Котельная №1 с. Дивеево</v>
      </c>
      <c r="D69" s="103" t="str">
        <f>'14.1.ТС УЧ'!D68</f>
        <v>Котельная №1 с. Дивеево</v>
      </c>
      <c r="E69" s="103" t="str">
        <f>'14.1.ТС УЧ'!E68</f>
        <v>ТК1</v>
      </c>
      <c r="F69" s="103">
        <f>IF('14.1.ТС УЧ'!G68="Подземная канальная или подвальная",2,IF('14.1.ТС УЧ'!G68="Подземная бесканальная",2,IF('14.1.ТС УЧ'!G68="Надземная",1,0)))</f>
        <v>2</v>
      </c>
      <c r="G69" s="103">
        <f t="shared" si="10"/>
        <v>0.05</v>
      </c>
      <c r="H69" s="103">
        <f ca="1">IF(C69=0,0,(YEAR(TODAY())-'14.1.ТС УЧ'!F68)*0.85)</f>
        <v>41.65</v>
      </c>
      <c r="I69" s="103">
        <f>IF(C69=0,0,'14.1.ТС УЧ'!I68/1000)</f>
        <v>5.0000000000000001E-3</v>
      </c>
      <c r="J69" s="24">
        <f>IF(C69=0,0,'14.1.ТС УЧ'!H68/1000)</f>
        <v>0.25900000000000001</v>
      </c>
      <c r="K69" s="103">
        <f t="shared" si="11"/>
        <v>5.0000000000000001E-3</v>
      </c>
      <c r="L69" s="25">
        <f t="shared" ca="1" si="12"/>
        <v>4.012252560702728</v>
      </c>
      <c r="M69" s="25">
        <f t="shared" ca="1" si="13"/>
        <v>1.8381328491578211E-2</v>
      </c>
      <c r="N69" s="25">
        <f t="shared" ca="1" si="14"/>
        <v>3.6762656983156421</v>
      </c>
      <c r="O69" s="24">
        <f t="shared" si="15"/>
        <v>14.921456692193592</v>
      </c>
      <c r="P69" s="11">
        <f t="shared" si="16"/>
        <v>6.7017585523212797E-2</v>
      </c>
      <c r="Q69" s="11">
        <f t="shared" si="17"/>
        <v>0</v>
      </c>
      <c r="R69" s="10">
        <f t="shared" ca="1" si="18"/>
        <v>0.98178657777298317</v>
      </c>
      <c r="U69" s="10">
        <f t="shared" ca="1" si="19"/>
        <v>7.1198513077156536</v>
      </c>
    </row>
    <row r="70" spans="2:21" ht="28.8" x14ac:dyDescent="0.3">
      <c r="B70" s="103">
        <v>64</v>
      </c>
      <c r="C70" s="103" t="str">
        <f>'14.1.ТС УЧ'!C69</f>
        <v>Котельная №1 с. Дивеево</v>
      </c>
      <c r="D70" s="103" t="str">
        <f>'14.1.ТС УЧ'!D69</f>
        <v>ТК1</v>
      </c>
      <c r="E70" s="103" t="str">
        <f>'14.1.ТС УЧ'!E69</f>
        <v>Т1</v>
      </c>
      <c r="F70" s="103">
        <f>IF('14.1.ТС УЧ'!G69="Подземная канальная или подвальная",2,IF('14.1.ТС УЧ'!G69="Подземная бесканальная",2,IF('14.1.ТС УЧ'!G69="Надземная",1,0)))</f>
        <v>2</v>
      </c>
      <c r="G70" s="103">
        <f t="shared" si="10"/>
        <v>0.05</v>
      </c>
      <c r="H70" s="103">
        <f ca="1">IF(C70=0,0,(YEAR(TODAY())-'14.1.ТС УЧ'!F69)*0.85)</f>
        <v>41.65</v>
      </c>
      <c r="I70" s="103">
        <f>IF(C70=0,0,'14.1.ТС УЧ'!I69/1000)</f>
        <v>5.5E-2</v>
      </c>
      <c r="J70" s="24">
        <f>IF(C70=0,0,'14.1.ТС УЧ'!H69/1000)</f>
        <v>0.25900000000000001</v>
      </c>
      <c r="K70" s="103">
        <f t="shared" si="11"/>
        <v>5.5E-2</v>
      </c>
      <c r="L70" s="25">
        <f t="shared" ca="1" si="12"/>
        <v>4.012252560702728</v>
      </c>
      <c r="M70" s="25">
        <f t="shared" ca="1" si="13"/>
        <v>0.20219461340736031</v>
      </c>
      <c r="N70" s="25">
        <f t="shared" ca="1" si="14"/>
        <v>3.6762656983156421</v>
      </c>
      <c r="O70" s="24">
        <f t="shared" si="15"/>
        <v>14.867383680447464</v>
      </c>
      <c r="P70" s="11">
        <f t="shared" si="16"/>
        <v>6.7261330002206743E-2</v>
      </c>
      <c r="Q70" s="11">
        <f t="shared" si="17"/>
        <v>0</v>
      </c>
      <c r="R70" s="10">
        <f t="shared" ca="1" si="18"/>
        <v>0.81693592578665042</v>
      </c>
      <c r="U70" s="10">
        <f t="shared" ca="1" si="19"/>
        <v>10.125956203362627</v>
      </c>
    </row>
    <row r="71" spans="2:21" ht="28.8" x14ac:dyDescent="0.3">
      <c r="B71" s="103">
        <v>65</v>
      </c>
      <c r="C71" s="103" t="str">
        <f>'14.1.ТС УЧ'!C70</f>
        <v>Котельная №1 с. Дивеево</v>
      </c>
      <c r="D71" s="103" t="str">
        <f>'14.1.ТС УЧ'!D70</f>
        <v>Т1</v>
      </c>
      <c r="E71" s="103" t="str">
        <f>'14.1.ТС УЧ'!E70</f>
        <v>Т2</v>
      </c>
      <c r="F71" s="103">
        <f>IF('14.1.ТС УЧ'!G70="Подземная канальная или подвальная",2,IF('14.1.ТС УЧ'!G70="Подземная бесканальная",2,IF('14.1.ТС УЧ'!G70="Надземная",1,0)))</f>
        <v>2</v>
      </c>
      <c r="G71" s="103">
        <f t="shared" si="10"/>
        <v>0.05</v>
      </c>
      <c r="H71" s="103">
        <f ca="1">IF(C71=0,0,(YEAR(TODAY())-'14.1.ТС УЧ'!F70)*0.85)</f>
        <v>41.65</v>
      </c>
      <c r="I71" s="103">
        <f>IF(C71=0,0,'14.1.ТС УЧ'!I70/1000)</f>
        <v>0.01</v>
      </c>
      <c r="J71" s="24">
        <f>IF(C71=0,0,'14.1.ТС УЧ'!H70/1000)</f>
        <v>0.25900000000000001</v>
      </c>
      <c r="K71" s="103">
        <f t="shared" si="11"/>
        <v>0.01</v>
      </c>
      <c r="L71" s="25">
        <f t="shared" ca="1" si="12"/>
        <v>4.012252560702728</v>
      </c>
      <c r="M71" s="25">
        <f t="shared" ca="1" si="13"/>
        <v>3.6762656983156422E-2</v>
      </c>
      <c r="N71" s="25">
        <f t="shared" ca="1" si="14"/>
        <v>3.6762656983156421</v>
      </c>
      <c r="O71" s="24">
        <f t="shared" si="15"/>
        <v>14.916049391018978</v>
      </c>
      <c r="P71" s="11">
        <f t="shared" si="16"/>
        <v>6.7041880446045227E-2</v>
      </c>
      <c r="Q71" s="11">
        <f t="shared" si="17"/>
        <v>0</v>
      </c>
      <c r="R71" s="10">
        <f t="shared" ca="1" si="18"/>
        <v>0.96390488429518606</v>
      </c>
      <c r="U71" s="10">
        <f t="shared" ca="1" si="19"/>
        <v>10.674309810668477</v>
      </c>
    </row>
    <row r="72" spans="2:21" ht="28.8" x14ac:dyDescent="0.3">
      <c r="B72" s="103">
        <v>66</v>
      </c>
      <c r="C72" s="103" t="str">
        <f>'14.1.ТС УЧ'!C71</f>
        <v>Котельная №1 с. Дивеево</v>
      </c>
      <c r="D72" s="103" t="str">
        <f>'14.1.ТС УЧ'!D71</f>
        <v>Т61</v>
      </c>
      <c r="E72" s="103" t="str">
        <f>'14.1.ТС УЧ'!E71</f>
        <v>Т62</v>
      </c>
      <c r="F72" s="103">
        <f>IF('14.1.ТС УЧ'!G71="Подземная канальная или подвальная",2,IF('14.1.ТС УЧ'!G71="Подземная бесканальная",2,IF('14.1.ТС УЧ'!G71="Надземная",1,0)))</f>
        <v>1</v>
      </c>
      <c r="G72" s="103">
        <f t="shared" si="10"/>
        <v>0.05</v>
      </c>
      <c r="H72" s="103">
        <f ca="1">IF(C72=0,0,(YEAR(TODAY())-'14.1.ТС УЧ'!F71)*0.85)</f>
        <v>41.65</v>
      </c>
      <c r="I72" s="103">
        <f>IF(C72=0,0,'14.1.ТС УЧ'!I71/1000)</f>
        <v>2.3E-2</v>
      </c>
      <c r="J72" s="24">
        <f>IF(C72=0,0,'14.1.ТС УЧ'!H71/1000)</f>
        <v>0.20699999999999999</v>
      </c>
      <c r="K72" s="103">
        <f t="shared" si="11"/>
        <v>2.3E-2</v>
      </c>
      <c r="L72" s="25">
        <f t="shared" ca="1" si="12"/>
        <v>4.012252560702728</v>
      </c>
      <c r="M72" s="25">
        <f t="shared" ca="1" si="13"/>
        <v>8.4554111061259762E-2</v>
      </c>
      <c r="N72" s="25">
        <f t="shared" ca="1" si="14"/>
        <v>3.6762656983156421</v>
      </c>
      <c r="O72" s="24">
        <f t="shared" si="15"/>
        <v>12.074229783016639</v>
      </c>
      <c r="P72" s="11">
        <f t="shared" si="16"/>
        <v>8.2821017818178286E-2</v>
      </c>
      <c r="Q72" s="11">
        <f t="shared" si="17"/>
        <v>0</v>
      </c>
      <c r="R72" s="10">
        <f t="shared" ca="1" si="18"/>
        <v>0.91892193019064505</v>
      </c>
      <c r="U72" s="10">
        <f t="shared" ca="1" si="19"/>
        <v>11.695235576720837</v>
      </c>
    </row>
    <row r="73" spans="2:21" ht="28.8" x14ac:dyDescent="0.3">
      <c r="B73" s="103">
        <v>67</v>
      </c>
      <c r="C73" s="103" t="str">
        <f>'14.1.ТС УЧ'!C72</f>
        <v>Котельная №1 с. Дивеево</v>
      </c>
      <c r="D73" s="103" t="str">
        <f>'14.1.ТС УЧ'!D72</f>
        <v>Т59</v>
      </c>
      <c r="E73" s="103" t="str">
        <f>'14.1.ТС УЧ'!E72</f>
        <v>Т60</v>
      </c>
      <c r="F73" s="103">
        <f>IF('14.1.ТС УЧ'!G72="Подземная канальная или подвальная",2,IF('14.1.ТС УЧ'!G72="Подземная бесканальная",2,IF('14.1.ТС УЧ'!G72="Надземная",1,0)))</f>
        <v>1</v>
      </c>
      <c r="G73" s="103">
        <f t="shared" si="10"/>
        <v>0.05</v>
      </c>
      <c r="H73" s="103">
        <f ca="1">IF(C73=0,0,(YEAR(TODAY())-'14.1.ТС УЧ'!F72)*0.85)</f>
        <v>41.65</v>
      </c>
      <c r="I73" s="103">
        <f>IF(C73=0,0,'14.1.ТС УЧ'!I72/1000)</f>
        <v>2.3E-2</v>
      </c>
      <c r="J73" s="24">
        <f>IF(C73=0,0,'14.1.ТС УЧ'!H72/1000)</f>
        <v>0.20699999999999999</v>
      </c>
      <c r="K73" s="103">
        <f t="shared" si="11"/>
        <v>2.3E-2</v>
      </c>
      <c r="L73" s="25">
        <f t="shared" ca="1" si="12"/>
        <v>4.012252560702728</v>
      </c>
      <c r="M73" s="25">
        <f t="shared" ca="1" si="13"/>
        <v>8.4554111061259762E-2</v>
      </c>
      <c r="N73" s="25">
        <f t="shared" ca="1" si="14"/>
        <v>3.6762656983156421</v>
      </c>
      <c r="O73" s="24">
        <f t="shared" si="15"/>
        <v>12.074229783016639</v>
      </c>
      <c r="P73" s="11">
        <f t="shared" si="16"/>
        <v>8.2821017818178286E-2</v>
      </c>
      <c r="Q73" s="11">
        <f t="shared" si="17"/>
        <v>0</v>
      </c>
      <c r="R73" s="10">
        <f t="shared" ca="1" si="18"/>
        <v>0.91892193019064505</v>
      </c>
      <c r="U73" s="10">
        <f t="shared" ca="1" si="19"/>
        <v>12.716161342773196</v>
      </c>
    </row>
    <row r="74" spans="2:21" ht="28.8" x14ac:dyDescent="0.3">
      <c r="B74" s="103">
        <v>68</v>
      </c>
      <c r="C74" s="103" t="str">
        <f>'14.1.ТС УЧ'!C73</f>
        <v>Котельная №1 с. Дивеево</v>
      </c>
      <c r="D74" s="103" t="str">
        <f>'14.1.ТС УЧ'!D73</f>
        <v>Т5</v>
      </c>
      <c r="E74" s="103" t="str">
        <f>'14.1.ТС УЧ'!E73</f>
        <v>Т6</v>
      </c>
      <c r="F74" s="103">
        <f>IF('14.1.ТС УЧ'!G73="Подземная канальная или подвальная",2,IF('14.1.ТС УЧ'!G73="Подземная бесканальная",2,IF('14.1.ТС УЧ'!G73="Надземная",1,0)))</f>
        <v>2</v>
      </c>
      <c r="G74" s="103">
        <f t="shared" si="10"/>
        <v>0.05</v>
      </c>
      <c r="H74" s="103">
        <f ca="1">IF(C74=0,0,(YEAR(TODAY())-'14.1.ТС УЧ'!F73)*0.85)</f>
        <v>41.65</v>
      </c>
      <c r="I74" s="103">
        <f>IF(C74=0,0,'14.1.ТС УЧ'!I73/1000)</f>
        <v>3.4000000000000002E-2</v>
      </c>
      <c r="J74" s="24">
        <f>IF(C74=0,0,'14.1.ТС УЧ'!H73/1000)</f>
        <v>0.20699999999999999</v>
      </c>
      <c r="K74" s="103">
        <f t="shared" si="11"/>
        <v>3.4000000000000002E-2</v>
      </c>
      <c r="L74" s="25">
        <f t="shared" ca="1" si="12"/>
        <v>4.012252560702728</v>
      </c>
      <c r="M74" s="25">
        <f t="shared" ca="1" si="13"/>
        <v>0.12499303374273184</v>
      </c>
      <c r="N74" s="25">
        <f t="shared" ca="1" si="14"/>
        <v>3.6762656983156421</v>
      </c>
      <c r="O74" s="24">
        <f t="shared" si="15"/>
        <v>12.065138860882326</v>
      </c>
      <c r="P74" s="11">
        <f t="shared" si="16"/>
        <v>8.2883422356804085E-2</v>
      </c>
      <c r="Q74" s="11">
        <f t="shared" si="17"/>
        <v>0</v>
      </c>
      <c r="R74" s="10">
        <f t="shared" ca="1" si="18"/>
        <v>0.88250305030647047</v>
      </c>
      <c r="U74" s="10">
        <f t="shared" ca="1" si="19"/>
        <v>14.224219651522207</v>
      </c>
    </row>
    <row r="75" spans="2:21" ht="28.8" x14ac:dyDescent="0.3">
      <c r="B75" s="103">
        <v>69</v>
      </c>
      <c r="C75" s="103" t="str">
        <f>'14.1.ТС УЧ'!C74</f>
        <v>Котельная №1 с. Дивеево</v>
      </c>
      <c r="D75" s="103" t="str">
        <f>'14.1.ТС УЧ'!D74</f>
        <v>Т4</v>
      </c>
      <c r="E75" s="103" t="str">
        <f>'14.1.ТС УЧ'!E74</f>
        <v>Т5</v>
      </c>
      <c r="F75" s="103">
        <f>IF('14.1.ТС УЧ'!G74="Подземная канальная или подвальная",2,IF('14.1.ТС УЧ'!G74="Подземная бесканальная",2,IF('14.1.ТС УЧ'!G74="Надземная",1,0)))</f>
        <v>2</v>
      </c>
      <c r="G75" s="103">
        <f t="shared" si="10"/>
        <v>0.05</v>
      </c>
      <c r="H75" s="103">
        <f ca="1">IF(C75=0,0,(YEAR(TODAY())-'14.1.ТС УЧ'!F74)*0.85)</f>
        <v>41.65</v>
      </c>
      <c r="I75" s="103">
        <f>IF(C75=0,0,'14.1.ТС УЧ'!I74/1000)</f>
        <v>7.4999999999999997E-2</v>
      </c>
      <c r="J75" s="24">
        <f>IF(C75=0,0,'14.1.ТС УЧ'!H74/1000)</f>
        <v>0.20699999999999999</v>
      </c>
      <c r="K75" s="103">
        <f t="shared" si="11"/>
        <v>7.4999999999999997E-2</v>
      </c>
      <c r="L75" s="25">
        <f t="shared" ca="1" si="12"/>
        <v>4.012252560702728</v>
      </c>
      <c r="M75" s="25">
        <f t="shared" ca="1" si="13"/>
        <v>0.27571992737367312</v>
      </c>
      <c r="N75" s="25">
        <f t="shared" ca="1" si="14"/>
        <v>3.6762656983156421</v>
      </c>
      <c r="O75" s="24">
        <f t="shared" si="15"/>
        <v>12.031254514745328</v>
      </c>
      <c r="P75" s="11">
        <f t="shared" si="16"/>
        <v>8.3116851927154789E-2</v>
      </c>
      <c r="Q75" s="11">
        <f t="shared" si="17"/>
        <v>0</v>
      </c>
      <c r="R75" s="10">
        <f t="shared" ca="1" si="18"/>
        <v>0.7590254832553287</v>
      </c>
      <c r="U75" s="10">
        <f t="shared" ca="1" si="19"/>
        <v>17.541476272541964</v>
      </c>
    </row>
    <row r="76" spans="2:21" ht="28.8" x14ac:dyDescent="0.3">
      <c r="B76" s="103">
        <v>70</v>
      </c>
      <c r="C76" s="103" t="str">
        <f>'14.1.ТС УЧ'!C75</f>
        <v>Котельная №1 с. Дивеево</v>
      </c>
      <c r="D76" s="103" t="str">
        <f>'14.1.ТС УЧ'!D75</f>
        <v>Т4</v>
      </c>
      <c r="E76" s="103" t="str">
        <f>'14.1.ТС УЧ'!E75</f>
        <v>Т59</v>
      </c>
      <c r="F76" s="103">
        <f>IF('14.1.ТС УЧ'!G75="Подземная канальная или подвальная",2,IF('14.1.ТС УЧ'!G75="Подземная бесканальная",2,IF('14.1.ТС УЧ'!G75="Надземная",1,0)))</f>
        <v>1</v>
      </c>
      <c r="G76" s="103">
        <f t="shared" si="10"/>
        <v>0.05</v>
      </c>
      <c r="H76" s="103">
        <f ca="1">IF(C76=0,0,(YEAR(TODAY())-'14.1.ТС УЧ'!F75)*0.85)</f>
        <v>41.65</v>
      </c>
      <c r="I76" s="103">
        <f>IF(C76=0,0,'14.1.ТС УЧ'!I75/1000)</f>
        <v>5.5E-2</v>
      </c>
      <c r="J76" s="24">
        <f>IF(C76=0,0,'14.1.ТС УЧ'!H75/1000)</f>
        <v>0.15</v>
      </c>
      <c r="K76" s="103">
        <f t="shared" si="11"/>
        <v>5.5E-2</v>
      </c>
      <c r="L76" s="25">
        <f t="shared" ca="1" si="12"/>
        <v>4.012252560702728</v>
      </c>
      <c r="M76" s="25">
        <f t="shared" ca="1" si="13"/>
        <v>0.20219461340736031</v>
      </c>
      <c r="N76" s="25">
        <f t="shared" ca="1" si="14"/>
        <v>3.6762656983156421</v>
      </c>
      <c r="O76" s="24">
        <f t="shared" si="15"/>
        <v>9.1184896118087533</v>
      </c>
      <c r="P76" s="11">
        <f t="shared" si="16"/>
        <v>0.10966728510662184</v>
      </c>
      <c r="Q76" s="11">
        <f t="shared" si="17"/>
        <v>0</v>
      </c>
      <c r="R76" s="10">
        <f t="shared" ca="1" si="18"/>
        <v>0.81693592578665042</v>
      </c>
      <c r="U76" s="10">
        <f t="shared" ca="1" si="19"/>
        <v>19.385185754460664</v>
      </c>
    </row>
    <row r="77" spans="2:21" ht="28.8" x14ac:dyDescent="0.3">
      <c r="B77" s="103">
        <v>71</v>
      </c>
      <c r="C77" s="103" t="str">
        <f>'14.1.ТС УЧ'!C76</f>
        <v>Котельная №1 с. Дивеево</v>
      </c>
      <c r="D77" s="103" t="str">
        <f>'14.1.ТС УЧ'!D76</f>
        <v>Т60</v>
      </c>
      <c r="E77" s="103" t="str">
        <f>'14.1.ТС УЧ'!E76</f>
        <v>Т61</v>
      </c>
      <c r="F77" s="103">
        <f>IF('14.1.ТС УЧ'!G76="Подземная канальная или подвальная",2,IF('14.1.ТС УЧ'!G76="Подземная бесканальная",2,IF('14.1.ТС УЧ'!G76="Надземная",1,0)))</f>
        <v>1</v>
      </c>
      <c r="G77" s="103">
        <f t="shared" si="10"/>
        <v>0.05</v>
      </c>
      <c r="H77" s="103">
        <f ca="1">IF(C77=0,0,(YEAR(TODAY())-'14.1.ТС УЧ'!F76)*0.85)</f>
        <v>41.65</v>
      </c>
      <c r="I77" s="103">
        <f>IF(C77=0,0,'14.1.ТС УЧ'!I76/1000)</f>
        <v>0.19800000000000001</v>
      </c>
      <c r="J77" s="24">
        <f>IF(C77=0,0,'14.1.ТС УЧ'!H76/1000)</f>
        <v>0.15</v>
      </c>
      <c r="K77" s="103">
        <f t="shared" si="11"/>
        <v>0.19800000000000001</v>
      </c>
      <c r="L77" s="25">
        <f t="shared" ca="1" si="12"/>
        <v>4.012252560702728</v>
      </c>
      <c r="M77" s="25">
        <f t="shared" ca="1" si="13"/>
        <v>0.72790060826649716</v>
      </c>
      <c r="N77" s="25">
        <f t="shared" ca="1" si="14"/>
        <v>3.6762656983156421</v>
      </c>
      <c r="O77" s="24">
        <f t="shared" si="15"/>
        <v>9.0381931541274287</v>
      </c>
      <c r="P77" s="11">
        <f t="shared" si="16"/>
        <v>0.11064158321769597</v>
      </c>
      <c r="Q77" s="11">
        <f t="shared" si="17"/>
        <v>0</v>
      </c>
      <c r="R77" s="10">
        <f t="shared" ca="1" si="18"/>
        <v>0.4829217685777103</v>
      </c>
      <c r="U77" s="10">
        <f t="shared" ca="1" si="19"/>
        <v>25.96409204898011</v>
      </c>
    </row>
    <row r="78" spans="2:21" ht="28.8" x14ac:dyDescent="0.3">
      <c r="B78" s="103">
        <v>72</v>
      </c>
      <c r="C78" s="103" t="str">
        <f>'14.1.ТС УЧ'!C77</f>
        <v>Котельная №1 с. Дивеево</v>
      </c>
      <c r="D78" s="103" t="str">
        <f>'14.1.ТС УЧ'!D77</f>
        <v>Т9</v>
      </c>
      <c r="E78" s="103" t="str">
        <f>'14.1.ТС УЧ'!E77</f>
        <v>Т10</v>
      </c>
      <c r="F78" s="103">
        <f>IF('14.1.ТС УЧ'!G77="Подземная канальная или подвальная",2,IF('14.1.ТС УЧ'!G77="Подземная бесканальная",2,IF('14.1.ТС УЧ'!G77="Надземная",1,0)))</f>
        <v>2</v>
      </c>
      <c r="G78" s="103">
        <f t="shared" si="10"/>
        <v>0.05</v>
      </c>
      <c r="H78" s="103">
        <f ca="1">IF(C78=0,0,(YEAR(TODAY())-'14.1.ТС УЧ'!F77)*0.85)</f>
        <v>41.65</v>
      </c>
      <c r="I78" s="103">
        <f>IF(C78=0,0,'14.1.ТС УЧ'!I77/1000)</f>
        <v>2.35E-2</v>
      </c>
      <c r="J78" s="24">
        <f>IF(C78=0,0,'14.1.ТС УЧ'!H77/1000)</f>
        <v>0.15</v>
      </c>
      <c r="K78" s="103">
        <f t="shared" si="11"/>
        <v>2.35E-2</v>
      </c>
      <c r="L78" s="25">
        <f t="shared" ca="1" si="12"/>
        <v>4.012252560702728</v>
      </c>
      <c r="M78" s="25">
        <f t="shared" ca="1" si="13"/>
        <v>8.6392243910417596E-2</v>
      </c>
      <c r="N78" s="25">
        <f t="shared" ca="1" si="14"/>
        <v>3.6762656983156421</v>
      </c>
      <c r="O78" s="24">
        <f t="shared" si="15"/>
        <v>9.1361772930462486</v>
      </c>
      <c r="P78" s="11">
        <f t="shared" si="16"/>
        <v>0.1094549687385251</v>
      </c>
      <c r="Q78" s="11">
        <f t="shared" si="17"/>
        <v>0</v>
      </c>
      <c r="R78" s="10">
        <f t="shared" ca="1" si="18"/>
        <v>0.91723438104985333</v>
      </c>
      <c r="U78" s="10">
        <f t="shared" ca="1" si="19"/>
        <v>26.75338690608978</v>
      </c>
    </row>
    <row r="79" spans="2:21" ht="28.8" x14ac:dyDescent="0.3">
      <c r="B79" s="103">
        <v>73</v>
      </c>
      <c r="C79" s="103" t="str">
        <f>'14.1.ТС УЧ'!C78</f>
        <v>Котельная №1 с. Дивеево</v>
      </c>
      <c r="D79" s="103" t="str">
        <f>'14.1.ТС УЧ'!D78</f>
        <v>Т10</v>
      </c>
      <c r="E79" s="103" t="str">
        <f>'14.1.ТС УЧ'!E78</f>
        <v>Т11</v>
      </c>
      <c r="F79" s="103">
        <f>IF('14.1.ТС УЧ'!G78="Подземная канальная или подвальная",2,IF('14.1.ТС УЧ'!G78="Подземная бесканальная",2,IF('14.1.ТС УЧ'!G78="Надземная",1,0)))</f>
        <v>2</v>
      </c>
      <c r="G79" s="103">
        <f t="shared" si="10"/>
        <v>0.05</v>
      </c>
      <c r="H79" s="103">
        <f ca="1">IF(C79=0,0,(YEAR(TODAY())-'14.1.ТС УЧ'!F78)*0.85)</f>
        <v>41.65</v>
      </c>
      <c r="I79" s="103">
        <f>IF(C79=0,0,'14.1.ТС УЧ'!I78/1000)</f>
        <v>2E-3</v>
      </c>
      <c r="J79" s="24">
        <f>IF(C79=0,0,'14.1.ТС УЧ'!H78/1000)</f>
        <v>0.15</v>
      </c>
      <c r="K79" s="103">
        <f t="shared" si="11"/>
        <v>2E-3</v>
      </c>
      <c r="L79" s="25">
        <f t="shared" ca="1" si="12"/>
        <v>4.012252560702728</v>
      </c>
      <c r="M79" s="25">
        <f t="shared" ca="1" si="13"/>
        <v>7.3525313966312841E-3</v>
      </c>
      <c r="N79" s="25">
        <f t="shared" ca="1" si="14"/>
        <v>3.6762656983156421</v>
      </c>
      <c r="O79" s="24">
        <f t="shared" si="15"/>
        <v>9.1482498373829522</v>
      </c>
      <c r="P79" s="11">
        <f t="shared" si="16"/>
        <v>0.10931052581376274</v>
      </c>
      <c r="Q79" s="11">
        <f t="shared" si="17"/>
        <v>0</v>
      </c>
      <c r="R79" s="10">
        <f t="shared" ca="1" si="18"/>
        <v>0.99267443233796571</v>
      </c>
      <c r="U79" s="10">
        <f t="shared" ca="1" si="19"/>
        <v>26.820649700243365</v>
      </c>
    </row>
    <row r="80" spans="2:21" ht="28.8" x14ac:dyDescent="0.3">
      <c r="B80" s="103">
        <v>74</v>
      </c>
      <c r="C80" s="103" t="str">
        <f>'14.1.ТС УЧ'!C79</f>
        <v>Котельная №1 с. Дивеево</v>
      </c>
      <c r="D80" s="103" t="str">
        <f>'14.1.ТС УЧ'!D79</f>
        <v>Т11</v>
      </c>
      <c r="E80" s="103" t="str">
        <f>'14.1.ТС УЧ'!E79</f>
        <v>Т23</v>
      </c>
      <c r="F80" s="103">
        <f>IF('14.1.ТС УЧ'!G79="Подземная канальная или подвальная",2,IF('14.1.ТС УЧ'!G79="Подземная бесканальная",2,IF('14.1.ТС УЧ'!G79="Надземная",1,0)))</f>
        <v>2</v>
      </c>
      <c r="G80" s="103">
        <f t="shared" ref="G80:G143" si="20">IF(C80=0,0,0.05)</f>
        <v>0.05</v>
      </c>
      <c r="H80" s="103">
        <f ca="1">IF(C80=0,0,(YEAR(TODAY())-'14.1.ТС УЧ'!F79)*0.85)</f>
        <v>41.65</v>
      </c>
      <c r="I80" s="103">
        <f>IF(C80=0,0,'14.1.ТС УЧ'!I79/1000)</f>
        <v>2.5000000000000001E-2</v>
      </c>
      <c r="J80" s="24">
        <f>IF(C80=0,0,'14.1.ТС УЧ'!H79/1000)</f>
        <v>0.15</v>
      </c>
      <c r="K80" s="103">
        <f t="shared" ref="K80:K143" si="21">IF(I80&lt;1,I80,IF(C80=0,0,IF(J80&lt;0.3,1,IF(J80&lt;0.6,1.5,IF(J80=0.6,2,IF(J80&lt;1.4,3,0))))))</f>
        <v>2.5000000000000001E-2</v>
      </c>
      <c r="L80" s="25">
        <f t="shared" ref="L80:L143" ca="1" si="22">IF(C80=0,0,IF(H80&gt;17,0.5*EXP(H80/20),IF(H80&gt;3,1,0.8)))</f>
        <v>4.012252560702728</v>
      </c>
      <c r="M80" s="25">
        <f t="shared" ref="M80:M143" ca="1" si="23">IF(C80=0,0,N80*I80)</f>
        <v>9.1906642457891055E-2</v>
      </c>
      <c r="N80" s="25">
        <f t="shared" ref="N80:N143" ca="1" si="24">IF(C80=0,0,G80*(0.1*H80)^(L80-1))</f>
        <v>3.6762656983156421</v>
      </c>
      <c r="O80" s="24">
        <f t="shared" ref="O80:O143" si="25">IF(C80=0,0,2.91*(1+((20.89+((-1.88)*K80))*J80^(1.2))))</f>
        <v>9.1353350225111303</v>
      </c>
      <c r="P80" s="11">
        <f t="shared" ref="P80:P143" si="26">IF(C80=0,0,1/O80)</f>
        <v>0.10946506039853139</v>
      </c>
      <c r="Q80" s="11">
        <f t="shared" ref="Q80:Q143" si="27">_xlfn.MAXIFS($U$7:$U$16,$C$7:$C$16,C80)</f>
        <v>0</v>
      </c>
      <c r="R80" s="10">
        <f t="shared" ref="R80:R143" ca="1" si="28">IF(C80=0,0,EXP(-M80))</f>
        <v>0.91219030541490631</v>
      </c>
      <c r="U80" s="10">
        <f t="shared" ca="1" si="19"/>
        <v>27.660247669890346</v>
      </c>
    </row>
    <row r="81" spans="2:21" ht="28.8" x14ac:dyDescent="0.3">
      <c r="B81" s="103">
        <v>75</v>
      </c>
      <c r="C81" s="103" t="str">
        <f>'14.1.ТС УЧ'!C80</f>
        <v>Котельная №1 с. Дивеево</v>
      </c>
      <c r="D81" s="103" t="str">
        <f>'14.1.ТС УЧ'!D80</f>
        <v>Т23</v>
      </c>
      <c r="E81" s="103" t="str">
        <f>'14.1.ТС УЧ'!E80</f>
        <v>Т24</v>
      </c>
      <c r="F81" s="103">
        <f>IF('14.1.ТС УЧ'!G80="Подземная канальная или подвальная",2,IF('14.1.ТС УЧ'!G80="Подземная бесканальная",2,IF('14.1.ТС УЧ'!G80="Надземная",1,0)))</f>
        <v>2</v>
      </c>
      <c r="G81" s="103">
        <f t="shared" si="20"/>
        <v>0.05</v>
      </c>
      <c r="H81" s="103">
        <f ca="1">IF(C81=0,0,(YEAR(TODAY())-'14.1.ТС УЧ'!F80)*0.85)</f>
        <v>39.949999999999996</v>
      </c>
      <c r="I81" s="103">
        <f>IF(C81=0,0,'14.1.ТС УЧ'!I80/1000)</f>
        <v>2E-3</v>
      </c>
      <c r="J81" s="24">
        <f>IF(C81=0,0,'14.1.ТС УЧ'!H80/1000)</f>
        <v>0.15</v>
      </c>
      <c r="K81" s="103">
        <f t="shared" si="21"/>
        <v>2E-3</v>
      </c>
      <c r="L81" s="25">
        <f t="shared" ca="1" si="22"/>
        <v>3.6853032651266591</v>
      </c>
      <c r="M81" s="25">
        <f t="shared" ca="1" si="23"/>
        <v>4.1233954101184871E-3</v>
      </c>
      <c r="N81" s="25">
        <f t="shared" ca="1" si="24"/>
        <v>2.0616977050592435</v>
      </c>
      <c r="O81" s="24">
        <f t="shared" si="25"/>
        <v>9.1482498373829522</v>
      </c>
      <c r="P81" s="11">
        <f t="shared" si="26"/>
        <v>0.10931052581376274</v>
      </c>
      <c r="Q81" s="11">
        <f t="shared" si="27"/>
        <v>0</v>
      </c>
      <c r="R81" s="10">
        <f t="shared" ca="1" si="28"/>
        <v>0.99588509411217474</v>
      </c>
      <c r="U81" s="10">
        <f t="shared" ref="U81:U144" ca="1" si="29">IF(C80=0,0,IF(C81=C80,U80+M81/P81,M81/P81+1))</f>
        <v>27.697969521280427</v>
      </c>
    </row>
    <row r="82" spans="2:21" ht="28.8" x14ac:dyDescent="0.3">
      <c r="B82" s="103">
        <v>76</v>
      </c>
      <c r="C82" s="103" t="str">
        <f>'14.1.ТС УЧ'!C81</f>
        <v>Котельная №1 с. Дивеево</v>
      </c>
      <c r="D82" s="103" t="str">
        <f>'14.1.ТС УЧ'!D81</f>
        <v>Т8</v>
      </c>
      <c r="E82" s="103" t="str">
        <f>'14.1.ТС УЧ'!E81</f>
        <v>Т9</v>
      </c>
      <c r="F82" s="103">
        <f>IF('14.1.ТС УЧ'!G81="Подземная канальная или подвальная",2,IF('14.1.ТС УЧ'!G81="Подземная бесканальная",2,IF('14.1.ТС УЧ'!G81="Надземная",1,0)))</f>
        <v>2</v>
      </c>
      <c r="G82" s="103">
        <f t="shared" si="20"/>
        <v>0.05</v>
      </c>
      <c r="H82" s="103">
        <f ca="1">IF(C82=0,0,(YEAR(TODAY())-'14.1.ТС УЧ'!F81)*0.85)</f>
        <v>41.65</v>
      </c>
      <c r="I82" s="103">
        <f>IF(C82=0,0,'14.1.ТС УЧ'!I81/1000)</f>
        <v>4.8000000000000001E-2</v>
      </c>
      <c r="J82" s="24">
        <f>IF(C82=0,0,'14.1.ТС УЧ'!H81/1000)</f>
        <v>0.15</v>
      </c>
      <c r="K82" s="103">
        <f t="shared" si="21"/>
        <v>4.8000000000000001E-2</v>
      </c>
      <c r="L82" s="25">
        <f t="shared" ca="1" si="22"/>
        <v>4.012252560702728</v>
      </c>
      <c r="M82" s="25">
        <f t="shared" ca="1" si="23"/>
        <v>0.17646075351915083</v>
      </c>
      <c r="N82" s="25">
        <f t="shared" ca="1" si="24"/>
        <v>3.6762656983156421</v>
      </c>
      <c r="O82" s="24">
        <f t="shared" si="25"/>
        <v>9.1224202076393084</v>
      </c>
      <c r="P82" s="11">
        <f t="shared" si="26"/>
        <v>0.1096200325394547</v>
      </c>
      <c r="Q82" s="11">
        <f t="shared" si="27"/>
        <v>0</v>
      </c>
      <c r="R82" s="10">
        <f t="shared" ca="1" si="28"/>
        <v>0.83823167615305971</v>
      </c>
      <c r="U82" s="10">
        <f t="shared" ca="1" si="29"/>
        <v>29.307718665038788</v>
      </c>
    </row>
    <row r="83" spans="2:21" ht="28.8" x14ac:dyDescent="0.3">
      <c r="B83" s="103">
        <v>77</v>
      </c>
      <c r="C83" s="103" t="str">
        <f>'14.1.ТС УЧ'!C82</f>
        <v>Котельная №1 с. Дивеево</v>
      </c>
      <c r="D83" s="103" t="str">
        <f>'14.1.ТС УЧ'!D82</f>
        <v>Т7</v>
      </c>
      <c r="E83" s="103" t="str">
        <f>'14.1.ТС УЧ'!E82</f>
        <v>Т8</v>
      </c>
      <c r="F83" s="103">
        <f>IF('14.1.ТС УЧ'!G82="Подземная канальная или подвальная",2,IF('14.1.ТС УЧ'!G82="Подземная бесканальная",2,IF('14.1.ТС УЧ'!G82="Надземная",1,0)))</f>
        <v>2</v>
      </c>
      <c r="G83" s="103">
        <f t="shared" si="20"/>
        <v>0.05</v>
      </c>
      <c r="H83" s="103">
        <f ca="1">IF(C83=0,0,(YEAR(TODAY())-'14.1.ТС УЧ'!F82)*0.85)</f>
        <v>41.65</v>
      </c>
      <c r="I83" s="103">
        <f>IF(C83=0,0,'14.1.ТС УЧ'!I82/1000)</f>
        <v>0.03</v>
      </c>
      <c r="J83" s="24">
        <f>IF(C83=0,0,'14.1.ТС УЧ'!H82/1000)</f>
        <v>0.15</v>
      </c>
      <c r="K83" s="103">
        <f t="shared" si="21"/>
        <v>0.03</v>
      </c>
      <c r="L83" s="25">
        <f t="shared" ca="1" si="22"/>
        <v>4.012252560702728</v>
      </c>
      <c r="M83" s="25">
        <f t="shared" ca="1" si="23"/>
        <v>0.11028797094946925</v>
      </c>
      <c r="N83" s="25">
        <f t="shared" ca="1" si="24"/>
        <v>3.6762656983156421</v>
      </c>
      <c r="O83" s="24">
        <f t="shared" si="25"/>
        <v>9.1325274540607353</v>
      </c>
      <c r="P83" s="11">
        <f t="shared" si="26"/>
        <v>0.10949871270908194</v>
      </c>
      <c r="Q83" s="11">
        <f t="shared" si="27"/>
        <v>0</v>
      </c>
      <c r="R83" s="10">
        <f t="shared" ca="1" si="28"/>
        <v>0.89557619823099333</v>
      </c>
      <c r="U83" s="10">
        <f t="shared" ca="1" si="29"/>
        <v>30.314926587587468</v>
      </c>
    </row>
    <row r="84" spans="2:21" ht="28.8" x14ac:dyDescent="0.3">
      <c r="B84" s="103">
        <v>78</v>
      </c>
      <c r="C84" s="103" t="str">
        <f>'14.1.ТС УЧ'!C83</f>
        <v>Котельная №1 с. Дивеево</v>
      </c>
      <c r="D84" s="103" t="str">
        <f>'14.1.ТС УЧ'!D83</f>
        <v>Т6</v>
      </c>
      <c r="E84" s="103" t="str">
        <f>'14.1.ТС УЧ'!E83</f>
        <v>Т7</v>
      </c>
      <c r="F84" s="103">
        <f>IF('14.1.ТС УЧ'!G83="Подземная канальная или подвальная",2,IF('14.1.ТС УЧ'!G83="Подземная бесканальная",2,IF('14.1.ТС УЧ'!G83="Надземная",1,0)))</f>
        <v>2</v>
      </c>
      <c r="G84" s="103">
        <f t="shared" si="20"/>
        <v>0.05</v>
      </c>
      <c r="H84" s="103">
        <f ca="1">IF(C84=0,0,(YEAR(TODAY())-'14.1.ТС УЧ'!F83)*0.85)</f>
        <v>41.65</v>
      </c>
      <c r="I84" s="103">
        <f>IF(C84=0,0,'14.1.ТС УЧ'!I83/1000)</f>
        <v>0.14000000000000001</v>
      </c>
      <c r="J84" s="24">
        <f>IF(C84=0,0,'14.1.ТС УЧ'!H83/1000)</f>
        <v>0.15</v>
      </c>
      <c r="K84" s="103">
        <f t="shared" si="21"/>
        <v>0.14000000000000001</v>
      </c>
      <c r="L84" s="25">
        <f t="shared" ca="1" si="22"/>
        <v>4.012252560702728</v>
      </c>
      <c r="M84" s="25">
        <f t="shared" ca="1" si="23"/>
        <v>0.51467719776418996</v>
      </c>
      <c r="N84" s="25">
        <f t="shared" ca="1" si="24"/>
        <v>3.6762656983156421</v>
      </c>
      <c r="O84" s="24">
        <f t="shared" si="25"/>
        <v>9.0707609481520226</v>
      </c>
      <c r="P84" s="11">
        <f t="shared" si="26"/>
        <v>0.11024433404385207</v>
      </c>
      <c r="Q84" s="11">
        <f t="shared" si="27"/>
        <v>0</v>
      </c>
      <c r="R84" s="10">
        <f t="shared" ca="1" si="28"/>
        <v>0.59769350027959234</v>
      </c>
      <c r="U84" s="10">
        <f t="shared" ca="1" si="29"/>
        <v>34.983440413971195</v>
      </c>
    </row>
    <row r="85" spans="2:21" ht="28.8" x14ac:dyDescent="0.3">
      <c r="B85" s="103">
        <v>79</v>
      </c>
      <c r="C85" s="103" t="str">
        <f>'14.1.ТС УЧ'!C84</f>
        <v>Котельная №1 с. Дивеево</v>
      </c>
      <c r="D85" s="103" t="str">
        <f>'14.1.ТС УЧ'!D84</f>
        <v>Т62</v>
      </c>
      <c r="E85" s="103" t="str">
        <f>'14.1.ТС УЧ'!E84</f>
        <v>Т63</v>
      </c>
      <c r="F85" s="103">
        <f>IF('14.1.ТС УЧ'!G84="Подземная канальная или подвальная",2,IF('14.1.ТС УЧ'!G84="Подземная бесканальная",2,IF('14.1.ТС УЧ'!G84="Надземная",1,0)))</f>
        <v>2</v>
      </c>
      <c r="G85" s="103">
        <f t="shared" si="20"/>
        <v>0.05</v>
      </c>
      <c r="H85" s="103">
        <f ca="1">IF(C85=0,0,(YEAR(TODAY())-'14.1.ТС УЧ'!F84)*0.85)</f>
        <v>41.65</v>
      </c>
      <c r="I85" s="103">
        <f>IF(C85=0,0,'14.1.ТС УЧ'!I84/1000)</f>
        <v>0.01</v>
      </c>
      <c r="J85" s="24">
        <f>IF(C85=0,0,'14.1.ТС УЧ'!H84/1000)</f>
        <v>0.15</v>
      </c>
      <c r="K85" s="103">
        <f t="shared" si="21"/>
        <v>0.01</v>
      </c>
      <c r="L85" s="25">
        <f t="shared" ca="1" si="22"/>
        <v>4.012252560702728</v>
      </c>
      <c r="M85" s="25">
        <f t="shared" ca="1" si="23"/>
        <v>3.6762656983156422E-2</v>
      </c>
      <c r="N85" s="25">
        <f t="shared" ca="1" si="24"/>
        <v>3.6762656983156421</v>
      </c>
      <c r="O85" s="24">
        <f t="shared" si="25"/>
        <v>9.1437577278623188</v>
      </c>
      <c r="P85" s="11">
        <f t="shared" si="26"/>
        <v>0.10936422746119563</v>
      </c>
      <c r="Q85" s="11">
        <f t="shared" si="27"/>
        <v>0</v>
      </c>
      <c r="R85" s="10">
        <f t="shared" ca="1" si="28"/>
        <v>0.96390488429518606</v>
      </c>
      <c r="U85" s="10">
        <f t="shared" ca="1" si="29"/>
        <v>35.319589242857681</v>
      </c>
    </row>
    <row r="86" spans="2:21" ht="28.8" x14ac:dyDescent="0.3">
      <c r="B86" s="103">
        <v>80</v>
      </c>
      <c r="C86" s="103" t="str">
        <f>'14.1.ТС УЧ'!C85</f>
        <v>Котельная №1 с. Дивеево</v>
      </c>
      <c r="D86" s="103" t="str">
        <f>'14.1.ТС УЧ'!D85</f>
        <v>ТК1</v>
      </c>
      <c r="E86" s="103" t="str">
        <f>'14.1.ТС УЧ'!E85</f>
        <v>ТК2</v>
      </c>
      <c r="F86" s="103">
        <f>IF('14.1.ТС УЧ'!G85="Подземная канальная или подвальная",2,IF('14.1.ТС УЧ'!G85="Подземная бесканальная",2,IF('14.1.ТС УЧ'!G85="Надземная",1,0)))</f>
        <v>2</v>
      </c>
      <c r="G86" s="103">
        <f t="shared" si="20"/>
        <v>0.05</v>
      </c>
      <c r="H86" s="103">
        <f ca="1">IF(C86=0,0,(YEAR(TODAY())-'14.1.ТС УЧ'!F85)*0.85)</f>
        <v>13.6</v>
      </c>
      <c r="I86" s="103">
        <f>IF(C86=0,0,'14.1.ТС УЧ'!I85/1000)</f>
        <v>0.112</v>
      </c>
      <c r="J86" s="24">
        <f>IF(C86=0,0,'14.1.ТС УЧ'!H85/1000)</f>
        <v>0.15</v>
      </c>
      <c r="K86" s="103">
        <f t="shared" si="21"/>
        <v>0.112</v>
      </c>
      <c r="L86" s="25">
        <f t="shared" ca="1" si="22"/>
        <v>1</v>
      </c>
      <c r="M86" s="25">
        <f t="shared" ca="1" si="23"/>
        <v>5.6000000000000008E-3</v>
      </c>
      <c r="N86" s="25">
        <f t="shared" ca="1" si="24"/>
        <v>0.05</v>
      </c>
      <c r="O86" s="24">
        <f t="shared" si="25"/>
        <v>9.0864833314742395</v>
      </c>
      <c r="P86" s="11">
        <f t="shared" si="26"/>
        <v>0.11005357777261829</v>
      </c>
      <c r="Q86" s="11">
        <f t="shared" si="27"/>
        <v>0</v>
      </c>
      <c r="R86" s="10">
        <f t="shared" ca="1" si="28"/>
        <v>0.99441565077159788</v>
      </c>
      <c r="U86" s="10">
        <f t="shared" ca="1" si="29"/>
        <v>35.370473549513939</v>
      </c>
    </row>
    <row r="87" spans="2:21" ht="28.8" x14ac:dyDescent="0.3">
      <c r="B87" s="103">
        <v>81</v>
      </c>
      <c r="C87" s="103" t="str">
        <f>'14.1.ТС УЧ'!C86</f>
        <v>Котельная №1 с. Дивеево</v>
      </c>
      <c r="D87" s="103" t="str">
        <f>'14.1.ТС УЧ'!D86</f>
        <v>ТК2</v>
      </c>
      <c r="E87" s="103" t="str">
        <f>'14.1.ТС УЧ'!E86</f>
        <v>ТК4</v>
      </c>
      <c r="F87" s="103">
        <f>IF('14.1.ТС УЧ'!G86="Подземная канальная или подвальная",2,IF('14.1.ТС УЧ'!G86="Подземная бесканальная",2,IF('14.1.ТС УЧ'!G86="Надземная",1,0)))</f>
        <v>2</v>
      </c>
      <c r="G87" s="103">
        <f t="shared" si="20"/>
        <v>0.05</v>
      </c>
      <c r="H87" s="103">
        <f ca="1">IF(C87=0,0,(YEAR(TODAY())-'14.1.ТС УЧ'!F86)*0.85)</f>
        <v>12.75</v>
      </c>
      <c r="I87" s="103">
        <f>IF(C87=0,0,'14.1.ТС УЧ'!I86/1000)</f>
        <v>2.9000000000000001E-2</v>
      </c>
      <c r="J87" s="24">
        <f>IF(C87=0,0,'14.1.ТС УЧ'!H86/1000)</f>
        <v>0.15</v>
      </c>
      <c r="K87" s="103">
        <f t="shared" si="21"/>
        <v>2.9000000000000001E-2</v>
      </c>
      <c r="L87" s="25">
        <f t="shared" ca="1" si="22"/>
        <v>1</v>
      </c>
      <c r="M87" s="25">
        <f t="shared" ca="1" si="23"/>
        <v>1.4500000000000001E-3</v>
      </c>
      <c r="N87" s="25">
        <f t="shared" ca="1" si="24"/>
        <v>0.05</v>
      </c>
      <c r="O87" s="24">
        <f t="shared" si="25"/>
        <v>9.1330889677508136</v>
      </c>
      <c r="P87" s="11">
        <f t="shared" si="26"/>
        <v>0.10949198059178306</v>
      </c>
      <c r="Q87" s="11">
        <f t="shared" si="27"/>
        <v>0</v>
      </c>
      <c r="R87" s="10">
        <f t="shared" ca="1" si="28"/>
        <v>0.99855105074207995</v>
      </c>
      <c r="U87" s="10">
        <f t="shared" ca="1" si="29"/>
        <v>35.383716528517176</v>
      </c>
    </row>
    <row r="88" spans="2:21" ht="28.8" x14ac:dyDescent="0.3">
      <c r="B88" s="103">
        <v>82</v>
      </c>
      <c r="C88" s="103" t="str">
        <f>'14.1.ТС УЧ'!C87</f>
        <v>Котельная №1 с. Дивеево</v>
      </c>
      <c r="D88" s="103" t="str">
        <f>'14.1.ТС УЧ'!D87</f>
        <v>ТК4</v>
      </c>
      <c r="E88" s="103" t="str">
        <f>'14.1.ТС УЧ'!E87</f>
        <v>ТК5</v>
      </c>
      <c r="F88" s="103">
        <f>IF('14.1.ТС УЧ'!G87="Подземная канальная или подвальная",2,IF('14.1.ТС УЧ'!G87="Подземная бесканальная",2,IF('14.1.ТС УЧ'!G87="Надземная",1,0)))</f>
        <v>2</v>
      </c>
      <c r="G88" s="103">
        <f t="shared" si="20"/>
        <v>0.05</v>
      </c>
      <c r="H88" s="103">
        <f ca="1">IF(C88=0,0,(YEAR(TODAY())-'14.1.ТС УЧ'!F87)*0.85)</f>
        <v>12.75</v>
      </c>
      <c r="I88" s="103">
        <f>IF(C88=0,0,'14.1.ТС УЧ'!I87/1000)</f>
        <v>2.5999999999999999E-2</v>
      </c>
      <c r="J88" s="24">
        <f>IF(C88=0,0,'14.1.ТС УЧ'!H87/1000)</f>
        <v>0.15</v>
      </c>
      <c r="K88" s="103">
        <f t="shared" si="21"/>
        <v>2.5999999999999999E-2</v>
      </c>
      <c r="L88" s="25">
        <f t="shared" ca="1" si="22"/>
        <v>1</v>
      </c>
      <c r="M88" s="25">
        <f t="shared" ca="1" si="23"/>
        <v>1.2999999999999999E-3</v>
      </c>
      <c r="N88" s="25">
        <f t="shared" ca="1" si="24"/>
        <v>0.05</v>
      </c>
      <c r="O88" s="24">
        <f t="shared" si="25"/>
        <v>9.134773508821052</v>
      </c>
      <c r="P88" s="11">
        <f t="shared" si="26"/>
        <v>0.10947178920575794</v>
      </c>
      <c r="Q88" s="11">
        <f t="shared" si="27"/>
        <v>0</v>
      </c>
      <c r="R88" s="10">
        <f t="shared" ca="1" si="28"/>
        <v>0.99870084463395226</v>
      </c>
      <c r="U88" s="10">
        <f t="shared" ca="1" si="29"/>
        <v>35.395591734078643</v>
      </c>
    </row>
    <row r="89" spans="2:21" ht="28.8" x14ac:dyDescent="0.3">
      <c r="B89" s="103">
        <v>83</v>
      </c>
      <c r="C89" s="103" t="str">
        <f>'14.1.ТС УЧ'!C88</f>
        <v>Котельная №1 с. Дивеево</v>
      </c>
      <c r="D89" s="103" t="str">
        <f>'14.1.ТС УЧ'!D88</f>
        <v>ТК5</v>
      </c>
      <c r="E89" s="103" t="str">
        <f>'14.1.ТС УЧ'!E88</f>
        <v>ТК6</v>
      </c>
      <c r="F89" s="103">
        <f>IF('14.1.ТС УЧ'!G88="Подземная канальная или подвальная",2,IF('14.1.ТС УЧ'!G88="Подземная бесканальная",2,IF('14.1.ТС УЧ'!G88="Надземная",1,0)))</f>
        <v>2</v>
      </c>
      <c r="G89" s="103">
        <f t="shared" si="20"/>
        <v>0.05</v>
      </c>
      <c r="H89" s="103">
        <f ca="1">IF(C89=0,0,(YEAR(TODAY())-'14.1.ТС УЧ'!F88)*0.85)</f>
        <v>7.6499999999999995</v>
      </c>
      <c r="I89" s="103">
        <f>IF(C89=0,0,'14.1.ТС УЧ'!I88/1000)</f>
        <v>4.1500000000000002E-2</v>
      </c>
      <c r="J89" s="24">
        <f>IF(C89=0,0,'14.1.ТС УЧ'!H88/1000)</f>
        <v>0.15</v>
      </c>
      <c r="K89" s="103">
        <f t="shared" si="21"/>
        <v>4.1500000000000002E-2</v>
      </c>
      <c r="L89" s="25">
        <f t="shared" ca="1" si="22"/>
        <v>1</v>
      </c>
      <c r="M89" s="25">
        <f t="shared" ca="1" si="23"/>
        <v>2.075E-3</v>
      </c>
      <c r="N89" s="25">
        <f t="shared" ca="1" si="24"/>
        <v>0.05</v>
      </c>
      <c r="O89" s="24">
        <f t="shared" si="25"/>
        <v>9.1260700466248235</v>
      </c>
      <c r="P89" s="11">
        <f t="shared" si="26"/>
        <v>0.10957619160175512</v>
      </c>
      <c r="Q89" s="11">
        <f t="shared" si="27"/>
        <v>0</v>
      </c>
      <c r="R89" s="10">
        <f t="shared" ca="1" si="28"/>
        <v>0.99792715132424348</v>
      </c>
      <c r="U89" s="10">
        <f t="shared" ca="1" si="29"/>
        <v>35.414528329425387</v>
      </c>
    </row>
    <row r="90" spans="2:21" ht="43.2" x14ac:dyDescent="0.3">
      <c r="B90" s="103">
        <v>84</v>
      </c>
      <c r="C90" s="103" t="str">
        <f>'14.1.ТС УЧ'!C89</f>
        <v>Котельная №1 с. Дивеево</v>
      </c>
      <c r="D90" s="103" t="str">
        <f>'14.1.ТС УЧ'!D89</f>
        <v>Котельная №1 с. Дивеево</v>
      </c>
      <c r="E90" s="103" t="str">
        <f>'14.1.ТС УЧ'!E89</f>
        <v>ТК9</v>
      </c>
      <c r="F90" s="103">
        <f>IF('14.1.ТС УЧ'!G89="Подземная канальная или подвальная",2,IF('14.1.ТС УЧ'!G89="Подземная бесканальная",2,IF('14.1.ТС УЧ'!G89="Надземная",1,0)))</f>
        <v>2</v>
      </c>
      <c r="G90" s="103">
        <f t="shared" si="20"/>
        <v>0.05</v>
      </c>
      <c r="H90" s="103">
        <f ca="1">IF(C90=0,0,(YEAR(TODAY())-'14.1.ТС УЧ'!F89)*0.85)</f>
        <v>4.25</v>
      </c>
      <c r="I90" s="103">
        <f>IF(C90=0,0,'14.1.ТС УЧ'!I89/1000)</f>
        <v>0.13300000000000001</v>
      </c>
      <c r="J90" s="24">
        <f>IF(C90=0,0,'14.1.ТС УЧ'!H89/1000)</f>
        <v>0.15</v>
      </c>
      <c r="K90" s="103">
        <f t="shared" si="21"/>
        <v>0.13300000000000001</v>
      </c>
      <c r="L90" s="25">
        <f t="shared" ca="1" si="22"/>
        <v>1</v>
      </c>
      <c r="M90" s="25">
        <f t="shared" ca="1" si="23"/>
        <v>6.6500000000000005E-3</v>
      </c>
      <c r="N90" s="25">
        <f t="shared" ca="1" si="24"/>
        <v>0.05</v>
      </c>
      <c r="O90" s="24">
        <f t="shared" si="25"/>
        <v>9.0746915439825759</v>
      </c>
      <c r="P90" s="11">
        <f t="shared" si="26"/>
        <v>0.11019658300816842</v>
      </c>
      <c r="Q90" s="11">
        <f t="shared" si="27"/>
        <v>0</v>
      </c>
      <c r="R90" s="10">
        <f t="shared" ca="1" si="28"/>
        <v>0.99337206231810549</v>
      </c>
      <c r="U90" s="10">
        <f t="shared" ca="1" si="29"/>
        <v>35.474875028192869</v>
      </c>
    </row>
    <row r="91" spans="2:21" ht="28.8" x14ac:dyDescent="0.3">
      <c r="B91" s="103">
        <v>85</v>
      </c>
      <c r="C91" s="103" t="str">
        <f>'14.1.ТС УЧ'!C90</f>
        <v>Котельная №1 с. Дивеево</v>
      </c>
      <c r="D91" s="103" t="str">
        <f>'14.1.ТС УЧ'!D90</f>
        <v>ТК9</v>
      </c>
      <c r="E91" s="103" t="str">
        <f>'14.1.ТС УЧ'!E90</f>
        <v>ТК10</v>
      </c>
      <c r="F91" s="103">
        <f>IF('14.1.ТС УЧ'!G90="Подземная канальная или подвальная",2,IF('14.1.ТС УЧ'!G90="Подземная бесканальная",2,IF('14.1.ТС УЧ'!G90="Надземная",1,0)))</f>
        <v>2</v>
      </c>
      <c r="G91" s="103">
        <f t="shared" si="20"/>
        <v>0.05</v>
      </c>
      <c r="H91" s="103">
        <f ca="1">IF(C91=0,0,(YEAR(TODAY())-'14.1.ТС УЧ'!F90)*0.85)</f>
        <v>4.25</v>
      </c>
      <c r="I91" s="103">
        <f>IF(C91=0,0,'14.1.ТС УЧ'!I90/1000)</f>
        <v>1.4500000000000001E-2</v>
      </c>
      <c r="J91" s="24">
        <f>IF(C91=0,0,'14.1.ТС УЧ'!H90/1000)</f>
        <v>0.15</v>
      </c>
      <c r="K91" s="103">
        <f t="shared" si="21"/>
        <v>1.4500000000000001E-2</v>
      </c>
      <c r="L91" s="25">
        <f t="shared" ca="1" si="22"/>
        <v>1</v>
      </c>
      <c r="M91" s="25">
        <f t="shared" ca="1" si="23"/>
        <v>7.2500000000000006E-4</v>
      </c>
      <c r="N91" s="25">
        <f t="shared" ca="1" si="24"/>
        <v>0.05</v>
      </c>
      <c r="O91" s="24">
        <f t="shared" si="25"/>
        <v>9.141230916256962</v>
      </c>
      <c r="P91" s="11">
        <f t="shared" si="26"/>
        <v>0.10939445783188546</v>
      </c>
      <c r="Q91" s="11">
        <f t="shared" si="27"/>
        <v>0</v>
      </c>
      <c r="R91" s="10">
        <f t="shared" ca="1" si="28"/>
        <v>0.99927526274899847</v>
      </c>
      <c r="U91" s="10">
        <f t="shared" ca="1" si="29"/>
        <v>35.481502420607157</v>
      </c>
    </row>
    <row r="92" spans="2:21" ht="28.8" x14ac:dyDescent="0.3">
      <c r="B92" s="103">
        <v>86</v>
      </c>
      <c r="C92" s="103" t="str">
        <f>'14.1.ТС УЧ'!C91</f>
        <v>Котельная №1 с. Дивеево</v>
      </c>
      <c r="D92" s="103" t="str">
        <f>'14.1.ТС УЧ'!D91</f>
        <v>Т11</v>
      </c>
      <c r="E92" s="103" t="str">
        <f>'14.1.ТС УЧ'!E91</f>
        <v>Т12</v>
      </c>
      <c r="F92" s="103">
        <f>IF('14.1.ТС УЧ'!G91="Подземная канальная или подвальная",2,IF('14.1.ТС УЧ'!G91="Подземная бесканальная",2,IF('14.1.ТС УЧ'!G91="Надземная",1,0)))</f>
        <v>2</v>
      </c>
      <c r="G92" s="103">
        <f t="shared" si="20"/>
        <v>0.05</v>
      </c>
      <c r="H92" s="103">
        <f ca="1">IF(C92=0,0,(YEAR(TODAY())-'14.1.ТС УЧ'!F91)*0.85)</f>
        <v>41.65</v>
      </c>
      <c r="I92" s="103">
        <f>IF(C92=0,0,'14.1.ТС УЧ'!I91/1000)</f>
        <v>5.1999999999999998E-2</v>
      </c>
      <c r="J92" s="24">
        <f>IF(C92=0,0,'14.1.ТС УЧ'!H91/1000)</f>
        <v>0.125</v>
      </c>
      <c r="K92" s="103">
        <f t="shared" si="21"/>
        <v>5.1999999999999998E-2</v>
      </c>
      <c r="L92" s="25">
        <f t="shared" ca="1" si="22"/>
        <v>4.012252560702728</v>
      </c>
      <c r="M92" s="25">
        <f t="shared" ca="1" si="23"/>
        <v>0.19116581631241339</v>
      </c>
      <c r="N92" s="25">
        <f t="shared" ca="1" si="24"/>
        <v>3.6762656983156421</v>
      </c>
      <c r="O92" s="24">
        <f t="shared" si="25"/>
        <v>7.8998361389639902</v>
      </c>
      <c r="P92" s="11">
        <f t="shared" si="26"/>
        <v>0.12658490409285164</v>
      </c>
      <c r="Q92" s="11">
        <f t="shared" si="27"/>
        <v>0</v>
      </c>
      <c r="R92" s="10">
        <f t="shared" ca="1" si="28"/>
        <v>0.82599561324851256</v>
      </c>
      <c r="U92" s="10">
        <f t="shared" ca="1" si="29"/>
        <v>36.991681044846509</v>
      </c>
    </row>
    <row r="93" spans="2:21" ht="28.8" x14ac:dyDescent="0.3">
      <c r="B93" s="103">
        <v>87</v>
      </c>
      <c r="C93" s="103" t="str">
        <f>'14.1.ТС УЧ'!C92</f>
        <v>Котельная №1 с. Дивеево</v>
      </c>
      <c r="D93" s="103" t="str">
        <f>'14.1.ТС УЧ'!D92</f>
        <v>Т12</v>
      </c>
      <c r="E93" s="103" t="str">
        <f>'14.1.ТС УЧ'!E92</f>
        <v>Т13</v>
      </c>
      <c r="F93" s="103">
        <f>IF('14.1.ТС УЧ'!G92="Подземная канальная или подвальная",2,IF('14.1.ТС УЧ'!G92="Подземная бесканальная",2,IF('14.1.ТС УЧ'!G92="Надземная",1,0)))</f>
        <v>2</v>
      </c>
      <c r="G93" s="103">
        <f t="shared" si="20"/>
        <v>0.05</v>
      </c>
      <c r="H93" s="103">
        <f ca="1">IF(C93=0,0,(YEAR(TODAY())-'14.1.ТС УЧ'!F92)*0.85)</f>
        <v>41.65</v>
      </c>
      <c r="I93" s="103">
        <f>IF(C93=0,0,'14.1.ТС УЧ'!I92/1000)</f>
        <v>4.5999999999999999E-2</v>
      </c>
      <c r="J93" s="24">
        <f>IF(C93=0,0,'14.1.ТС УЧ'!H92/1000)</f>
        <v>0.125</v>
      </c>
      <c r="K93" s="103">
        <f t="shared" si="21"/>
        <v>4.5999999999999999E-2</v>
      </c>
      <c r="L93" s="25">
        <f t="shared" ca="1" si="22"/>
        <v>4.012252560702728</v>
      </c>
      <c r="M93" s="25">
        <f t="shared" ca="1" si="23"/>
        <v>0.16910822212251952</v>
      </c>
      <c r="N93" s="25">
        <f t="shared" ca="1" si="24"/>
        <v>3.6762656983156421</v>
      </c>
      <c r="O93" s="24">
        <f t="shared" si="25"/>
        <v>7.9025431754183364</v>
      </c>
      <c r="P93" s="11">
        <f t="shared" si="26"/>
        <v>0.12654154210895066</v>
      </c>
      <c r="Q93" s="11">
        <f t="shared" si="27"/>
        <v>0</v>
      </c>
      <c r="R93" s="10">
        <f t="shared" ca="1" si="28"/>
        <v>0.84441751378530072</v>
      </c>
      <c r="U93" s="10">
        <f t="shared" ca="1" si="29"/>
        <v>38.328066071487953</v>
      </c>
    </row>
    <row r="94" spans="2:21" ht="28.8" x14ac:dyDescent="0.3">
      <c r="B94" s="103">
        <v>88</v>
      </c>
      <c r="C94" s="103" t="str">
        <f>'14.1.ТС УЧ'!C93</f>
        <v>Котельная №1 с. Дивеево</v>
      </c>
      <c r="D94" s="103" t="str">
        <f>'14.1.ТС УЧ'!D93</f>
        <v>Т6</v>
      </c>
      <c r="E94" s="103" t="str">
        <f>'14.1.ТС УЧ'!E93</f>
        <v>Т41</v>
      </c>
      <c r="F94" s="103">
        <f>IF('14.1.ТС УЧ'!G93="Подземная канальная или подвальная",2,IF('14.1.ТС УЧ'!G93="Подземная бесканальная",2,IF('14.1.ТС УЧ'!G93="Надземная",1,0)))</f>
        <v>2</v>
      </c>
      <c r="G94" s="103">
        <f t="shared" si="20"/>
        <v>0.05</v>
      </c>
      <c r="H94" s="103">
        <f ca="1">IF(C94=0,0,(YEAR(TODAY())-'14.1.ТС УЧ'!F93)*0.85)</f>
        <v>41.65</v>
      </c>
      <c r="I94" s="103">
        <f>IF(C94=0,0,'14.1.ТС УЧ'!I93/1000)</f>
        <v>2.5999999999999999E-2</v>
      </c>
      <c r="J94" s="24">
        <f>IF(C94=0,0,'14.1.ТС УЧ'!H93/1000)</f>
        <v>0.125</v>
      </c>
      <c r="K94" s="103">
        <f t="shared" si="21"/>
        <v>2.5999999999999999E-2</v>
      </c>
      <c r="L94" s="25">
        <f t="shared" ca="1" si="22"/>
        <v>4.012252560702728</v>
      </c>
      <c r="M94" s="25">
        <f t="shared" ca="1" si="23"/>
        <v>9.5582908156206695E-2</v>
      </c>
      <c r="N94" s="25">
        <f t="shared" ca="1" si="24"/>
        <v>3.6762656983156421</v>
      </c>
      <c r="O94" s="24">
        <f t="shared" si="25"/>
        <v>7.9115666302661571</v>
      </c>
      <c r="P94" s="11">
        <f t="shared" si="26"/>
        <v>0.12639721647220184</v>
      </c>
      <c r="Q94" s="11">
        <f t="shared" si="27"/>
        <v>0</v>
      </c>
      <c r="R94" s="10">
        <f t="shared" ca="1" si="28"/>
        <v>0.90884300803192219</v>
      </c>
      <c r="U94" s="10">
        <f t="shared" ca="1" si="29"/>
        <v>39.084276618080395</v>
      </c>
    </row>
    <row r="95" spans="2:21" ht="28.8" x14ac:dyDescent="0.3">
      <c r="B95" s="103">
        <v>89</v>
      </c>
      <c r="C95" s="103" t="str">
        <f>'14.1.ТС УЧ'!C94</f>
        <v>Котельная №1 с. Дивеево</v>
      </c>
      <c r="D95" s="103" t="str">
        <f>'14.1.ТС УЧ'!D94</f>
        <v>Т51</v>
      </c>
      <c r="E95" s="103" t="str">
        <f>'14.1.ТС УЧ'!E94</f>
        <v>Т52</v>
      </c>
      <c r="F95" s="103">
        <f>IF('14.1.ТС УЧ'!G94="Подземная канальная или подвальная",2,IF('14.1.ТС УЧ'!G94="Подземная бесканальная",2,IF('14.1.ТС УЧ'!G94="Надземная",1,0)))</f>
        <v>2</v>
      </c>
      <c r="G95" s="103">
        <f t="shared" si="20"/>
        <v>0.05</v>
      </c>
      <c r="H95" s="103">
        <f ca="1">IF(C95=0,0,(YEAR(TODAY())-'14.1.ТС УЧ'!F94)*0.85)</f>
        <v>41.65</v>
      </c>
      <c r="I95" s="103">
        <f>IF(C95=0,0,'14.1.ТС УЧ'!I94/1000)</f>
        <v>3.1E-2</v>
      </c>
      <c r="J95" s="24">
        <f>IF(C95=0,0,'14.1.ТС УЧ'!H94/1000)</f>
        <v>0.125</v>
      </c>
      <c r="K95" s="103">
        <f t="shared" si="21"/>
        <v>3.1E-2</v>
      </c>
      <c r="L95" s="25">
        <f t="shared" ca="1" si="22"/>
        <v>4.012252560702728</v>
      </c>
      <c r="M95" s="25">
        <f t="shared" ca="1" si="23"/>
        <v>0.11396423664778491</v>
      </c>
      <c r="N95" s="25">
        <f t="shared" ca="1" si="24"/>
        <v>3.6762656983156421</v>
      </c>
      <c r="O95" s="24">
        <f t="shared" si="25"/>
        <v>7.9093107665542011</v>
      </c>
      <c r="P95" s="11">
        <f t="shared" si="26"/>
        <v>0.12643326700837976</v>
      </c>
      <c r="Q95" s="11">
        <f t="shared" si="27"/>
        <v>0</v>
      </c>
      <c r="R95" s="10">
        <f t="shared" ca="1" si="28"/>
        <v>0.8922898665885648</v>
      </c>
      <c r="U95" s="10">
        <f t="shared" ca="1" si="29"/>
        <v>39.985655182000848</v>
      </c>
    </row>
    <row r="96" spans="2:21" ht="28.8" x14ac:dyDescent="0.3">
      <c r="B96" s="103">
        <v>90</v>
      </c>
      <c r="C96" s="103" t="str">
        <f>'14.1.ТС УЧ'!C95</f>
        <v>Котельная №1 с. Дивеево</v>
      </c>
      <c r="D96" s="103" t="str">
        <f>'14.1.ТС УЧ'!D95</f>
        <v>Т51</v>
      </c>
      <c r="E96" s="103" t="str">
        <f>'14.1.ТС УЧ'!E95</f>
        <v>Т4</v>
      </c>
      <c r="F96" s="103">
        <f>IF('14.1.ТС УЧ'!G95="Подземная канальная или подвальная",2,IF('14.1.ТС УЧ'!G95="Подземная бесканальная",2,IF('14.1.ТС УЧ'!G95="Надземная",1,0)))</f>
        <v>2</v>
      </c>
      <c r="G96" s="103">
        <f t="shared" si="20"/>
        <v>0.05</v>
      </c>
      <c r="H96" s="103">
        <f ca="1">IF(C96=0,0,(YEAR(TODAY())-'14.1.ТС УЧ'!F95)*0.85)</f>
        <v>41.65</v>
      </c>
      <c r="I96" s="103">
        <f>IF(C96=0,0,'14.1.ТС УЧ'!I95/1000)</f>
        <v>4.0000000000000001E-3</v>
      </c>
      <c r="J96" s="24">
        <f>IF(C96=0,0,'14.1.ТС УЧ'!H95/1000)</f>
        <v>0.125</v>
      </c>
      <c r="K96" s="103">
        <f t="shared" si="21"/>
        <v>4.0000000000000001E-3</v>
      </c>
      <c r="L96" s="25">
        <f t="shared" ca="1" si="22"/>
        <v>4.012252560702728</v>
      </c>
      <c r="M96" s="25">
        <f t="shared" ca="1" si="23"/>
        <v>1.4705062793262568E-2</v>
      </c>
      <c r="N96" s="25">
        <f t="shared" ca="1" si="24"/>
        <v>3.6762656983156421</v>
      </c>
      <c r="O96" s="24">
        <f t="shared" si="25"/>
        <v>7.9214924305987608</v>
      </c>
      <c r="P96" s="11">
        <f t="shared" si="26"/>
        <v>0.12623883804234262</v>
      </c>
      <c r="Q96" s="11">
        <f t="shared" si="27"/>
        <v>0</v>
      </c>
      <c r="R96" s="10">
        <f t="shared" ca="1" si="28"/>
        <v>0.98540252861750255</v>
      </c>
      <c r="U96" s="10">
        <f t="shared" ca="1" si="29"/>
        <v>40.102141225609159</v>
      </c>
    </row>
    <row r="97" spans="2:21" ht="28.8" x14ac:dyDescent="0.3">
      <c r="B97" s="103">
        <v>91</v>
      </c>
      <c r="C97" s="103" t="str">
        <f>'14.1.ТС УЧ'!C96</f>
        <v>Котельная №1 с. Дивеево</v>
      </c>
      <c r="D97" s="103" t="str">
        <f>'14.1.ТС УЧ'!D96</f>
        <v>ТК10</v>
      </c>
      <c r="E97" s="103" t="str">
        <f>'14.1.ТС УЧ'!E96</f>
        <v>ул. Южная, 15</v>
      </c>
      <c r="F97" s="103">
        <f>IF('14.1.ТС УЧ'!G96="Подземная канальная или подвальная",2,IF('14.1.ТС УЧ'!G96="Подземная бесканальная",2,IF('14.1.ТС УЧ'!G96="Надземная",1,0)))</f>
        <v>2</v>
      </c>
      <c r="G97" s="103">
        <f t="shared" si="20"/>
        <v>0.05</v>
      </c>
      <c r="H97" s="103">
        <f ca="1">IF(C97=0,0,(YEAR(TODAY())-'14.1.ТС УЧ'!F96)*0.85)</f>
        <v>4.25</v>
      </c>
      <c r="I97" s="103">
        <f>IF(C97=0,0,'14.1.ТС УЧ'!I96/1000)</f>
        <v>5.0999999999999997E-2</v>
      </c>
      <c r="J97" s="24">
        <f>IF(C97=0,0,'14.1.ТС УЧ'!H96/1000)</f>
        <v>0.125</v>
      </c>
      <c r="K97" s="103">
        <f t="shared" si="21"/>
        <v>5.0999999999999997E-2</v>
      </c>
      <c r="L97" s="25">
        <f t="shared" ca="1" si="22"/>
        <v>1</v>
      </c>
      <c r="M97" s="25">
        <f t="shared" ca="1" si="23"/>
        <v>2.5500000000000002E-3</v>
      </c>
      <c r="N97" s="25">
        <f t="shared" ca="1" si="24"/>
        <v>0.05</v>
      </c>
      <c r="O97" s="24">
        <f t="shared" si="25"/>
        <v>7.9002873117063812</v>
      </c>
      <c r="P97" s="11">
        <f t="shared" si="26"/>
        <v>0.12657767503192366</v>
      </c>
      <c r="Q97" s="11">
        <f t="shared" si="27"/>
        <v>0</v>
      </c>
      <c r="R97" s="10">
        <f t="shared" ca="1" si="28"/>
        <v>0.99745324848819839</v>
      </c>
      <c r="U97" s="10">
        <f t="shared" ca="1" si="29"/>
        <v>40.122286958254008</v>
      </c>
    </row>
    <row r="98" spans="2:21" ht="28.8" x14ac:dyDescent="0.3">
      <c r="B98" s="103">
        <v>92</v>
      </c>
      <c r="C98" s="103" t="str">
        <f>'14.1.ТС УЧ'!C97</f>
        <v>Котельная №1 с. Дивеево</v>
      </c>
      <c r="D98" s="103" t="str">
        <f>'14.1.ТС УЧ'!D97</f>
        <v>ТК9</v>
      </c>
      <c r="E98" s="103" t="str">
        <f>'14.1.ТС УЧ'!E97</f>
        <v>ТК11</v>
      </c>
      <c r="F98" s="103">
        <f>IF('14.1.ТС УЧ'!G97="Подземная канальная или подвальная",2,IF('14.1.ТС УЧ'!G97="Подземная бесканальная",2,IF('14.1.ТС УЧ'!G97="Надземная",1,0)))</f>
        <v>2</v>
      </c>
      <c r="G98" s="103">
        <f t="shared" si="20"/>
        <v>0.05</v>
      </c>
      <c r="H98" s="103">
        <f ca="1">IF(C98=0,0,(YEAR(TODAY())-'14.1.ТС УЧ'!F97)*0.85)</f>
        <v>4.25</v>
      </c>
      <c r="I98" s="103">
        <f>IF(C98=0,0,'14.1.ТС УЧ'!I97/1000)</f>
        <v>9.1999999999999998E-2</v>
      </c>
      <c r="J98" s="24">
        <f>IF(C98=0,0,'14.1.ТС УЧ'!H97/1000)</f>
        <v>0.125</v>
      </c>
      <c r="K98" s="103">
        <f t="shared" si="21"/>
        <v>9.1999999999999998E-2</v>
      </c>
      <c r="L98" s="25">
        <f t="shared" ca="1" si="22"/>
        <v>1</v>
      </c>
      <c r="M98" s="25">
        <f t="shared" ca="1" si="23"/>
        <v>4.5999999999999999E-3</v>
      </c>
      <c r="N98" s="25">
        <f t="shared" ca="1" si="24"/>
        <v>0.05</v>
      </c>
      <c r="O98" s="24">
        <f t="shared" si="25"/>
        <v>7.8817892292683505</v>
      </c>
      <c r="P98" s="11">
        <f t="shared" si="26"/>
        <v>0.12687474517671515</v>
      </c>
      <c r="Q98" s="11">
        <f t="shared" si="27"/>
        <v>0</v>
      </c>
      <c r="R98" s="10">
        <f t="shared" ca="1" si="28"/>
        <v>0.99541056379597226</v>
      </c>
      <c r="U98" s="10">
        <f t="shared" ca="1" si="29"/>
        <v>40.158543188708641</v>
      </c>
    </row>
    <row r="99" spans="2:21" ht="28.8" x14ac:dyDescent="0.3">
      <c r="B99" s="103">
        <v>93</v>
      </c>
      <c r="C99" s="103" t="str">
        <f>'14.1.ТС УЧ'!C98</f>
        <v>Котельная №1 с. Дивеево</v>
      </c>
      <c r="D99" s="103" t="str">
        <f>'14.1.ТС УЧ'!D98</f>
        <v>Т7</v>
      </c>
      <c r="E99" s="103" t="str">
        <f>'14.1.ТС УЧ'!E98</f>
        <v>Т35.1</v>
      </c>
      <c r="F99" s="103">
        <f>IF('14.1.ТС УЧ'!G98="Подземная канальная или подвальная",2,IF('14.1.ТС УЧ'!G98="Подземная бесканальная",2,IF('14.1.ТС УЧ'!G98="Надземная",1,0)))</f>
        <v>1</v>
      </c>
      <c r="G99" s="103">
        <f t="shared" si="20"/>
        <v>0.05</v>
      </c>
      <c r="H99" s="103">
        <f ca="1">IF(C99=0,0,(YEAR(TODAY())-'14.1.ТС УЧ'!F98)*0.85)</f>
        <v>41.65</v>
      </c>
      <c r="I99" s="103">
        <f>IF(C99=0,0,'14.1.ТС УЧ'!I98/1000)</f>
        <v>0.03</v>
      </c>
      <c r="J99" s="24">
        <f>IF(C99=0,0,'14.1.ТС УЧ'!H98/1000)</f>
        <v>0.1</v>
      </c>
      <c r="K99" s="103">
        <f t="shared" si="21"/>
        <v>0.03</v>
      </c>
      <c r="L99" s="25">
        <f t="shared" ca="1" si="22"/>
        <v>4.012252560702728</v>
      </c>
      <c r="M99" s="25">
        <f t="shared" ca="1" si="23"/>
        <v>0.11028797094946925</v>
      </c>
      <c r="N99" s="25">
        <f t="shared" ca="1" si="24"/>
        <v>3.6762656983156421</v>
      </c>
      <c r="O99" s="24">
        <f t="shared" si="25"/>
        <v>6.7352278632011053</v>
      </c>
      <c r="P99" s="11">
        <f t="shared" si="26"/>
        <v>0.14847307623601647</v>
      </c>
      <c r="Q99" s="11">
        <f t="shared" si="27"/>
        <v>0</v>
      </c>
      <c r="R99" s="10">
        <f t="shared" ca="1" si="28"/>
        <v>0.89557619823099333</v>
      </c>
      <c r="U99" s="10">
        <f t="shared" ca="1" si="29"/>
        <v>40.901357803623419</v>
      </c>
    </row>
    <row r="100" spans="2:21" ht="28.8" x14ac:dyDescent="0.3">
      <c r="B100" s="103">
        <v>94</v>
      </c>
      <c r="C100" s="103" t="str">
        <f>'14.1.ТС УЧ'!C99</f>
        <v>Котельная №1 с. Дивеево</v>
      </c>
      <c r="D100" s="103" t="str">
        <f>'14.1.ТС УЧ'!D99</f>
        <v>Т35.2</v>
      </c>
      <c r="E100" s="103" t="str">
        <f>'14.1.ТС УЧ'!E99</f>
        <v>Т35.3</v>
      </c>
      <c r="F100" s="103">
        <f>IF('14.1.ТС УЧ'!G99="Подземная канальная или подвальная",2,IF('14.1.ТС УЧ'!G99="Подземная бесканальная",2,IF('14.1.ТС УЧ'!G99="Надземная",1,0)))</f>
        <v>1</v>
      </c>
      <c r="G100" s="103">
        <f t="shared" si="20"/>
        <v>0.05</v>
      </c>
      <c r="H100" s="103">
        <f ca="1">IF(C100=0,0,(YEAR(TODAY())-'14.1.ТС УЧ'!F99)*0.85)</f>
        <v>41.65</v>
      </c>
      <c r="I100" s="103">
        <f>IF(C100=0,0,'14.1.ТС УЧ'!I99/1000)</f>
        <v>0.04</v>
      </c>
      <c r="J100" s="24">
        <f>IF(C100=0,0,'14.1.ТС УЧ'!H99/1000)</f>
        <v>0.1</v>
      </c>
      <c r="K100" s="103">
        <f t="shared" si="21"/>
        <v>0.04</v>
      </c>
      <c r="L100" s="25">
        <f t="shared" ca="1" si="22"/>
        <v>4.012252560702728</v>
      </c>
      <c r="M100" s="25">
        <f t="shared" ca="1" si="23"/>
        <v>0.14705062793262569</v>
      </c>
      <c r="N100" s="25">
        <f t="shared" ca="1" si="24"/>
        <v>3.6762656983156421</v>
      </c>
      <c r="O100" s="24">
        <f t="shared" si="25"/>
        <v>6.7317760217609228</v>
      </c>
      <c r="P100" s="11">
        <f t="shared" si="26"/>
        <v>0.14854920852497649</v>
      </c>
      <c r="Q100" s="11">
        <f t="shared" si="27"/>
        <v>0</v>
      </c>
      <c r="R100" s="10">
        <f t="shared" ca="1" si="28"/>
        <v>0.8632502717333681</v>
      </c>
      <c r="U100" s="10">
        <f t="shared" ca="1" si="29"/>
        <v>41.891269694725153</v>
      </c>
    </row>
    <row r="101" spans="2:21" ht="28.8" x14ac:dyDescent="0.3">
      <c r="B101" s="103">
        <v>95</v>
      </c>
      <c r="C101" s="103" t="str">
        <f>'14.1.ТС УЧ'!C100</f>
        <v>Котельная №1 с. Дивеево</v>
      </c>
      <c r="D101" s="103" t="str">
        <f>'14.1.ТС УЧ'!D100</f>
        <v>Т35.1</v>
      </c>
      <c r="E101" s="103" t="str">
        <f>'14.1.ТС УЧ'!E100</f>
        <v>Т35.2</v>
      </c>
      <c r="F101" s="103">
        <f>IF('14.1.ТС УЧ'!G100="Подземная канальная или подвальная",2,IF('14.1.ТС УЧ'!G100="Подземная бесканальная",2,IF('14.1.ТС УЧ'!G100="Надземная",1,0)))</f>
        <v>2</v>
      </c>
      <c r="G101" s="103">
        <f t="shared" si="20"/>
        <v>0.05</v>
      </c>
      <c r="H101" s="103">
        <f ca="1">IF(C101=0,0,(YEAR(TODAY())-'14.1.ТС УЧ'!F100)*0.85)</f>
        <v>41.65</v>
      </c>
      <c r="I101" s="103">
        <f>IF(C101=0,0,'14.1.ТС УЧ'!I100/1000)</f>
        <v>0.03</v>
      </c>
      <c r="J101" s="24">
        <f>IF(C101=0,0,'14.1.ТС УЧ'!H100/1000)</f>
        <v>0.1</v>
      </c>
      <c r="K101" s="103">
        <f t="shared" si="21"/>
        <v>0.03</v>
      </c>
      <c r="L101" s="25">
        <f t="shared" ca="1" si="22"/>
        <v>4.012252560702728</v>
      </c>
      <c r="M101" s="25">
        <f t="shared" ca="1" si="23"/>
        <v>0.11028797094946925</v>
      </c>
      <c r="N101" s="25">
        <f t="shared" ca="1" si="24"/>
        <v>3.6762656983156421</v>
      </c>
      <c r="O101" s="24">
        <f t="shared" si="25"/>
        <v>6.7352278632011053</v>
      </c>
      <c r="P101" s="11">
        <f t="shared" si="26"/>
        <v>0.14847307623601647</v>
      </c>
      <c r="Q101" s="11">
        <f t="shared" si="27"/>
        <v>0</v>
      </c>
      <c r="R101" s="10">
        <f t="shared" ca="1" si="28"/>
        <v>0.89557619823099333</v>
      </c>
      <c r="U101" s="10">
        <f t="shared" ca="1" si="29"/>
        <v>42.634084309639931</v>
      </c>
    </row>
    <row r="102" spans="2:21" ht="28.8" x14ac:dyDescent="0.3">
      <c r="B102" s="103">
        <v>96</v>
      </c>
      <c r="C102" s="103" t="str">
        <f>'14.1.ТС УЧ'!C101</f>
        <v>Котельная №1 с. Дивеево</v>
      </c>
      <c r="D102" s="103" t="str">
        <f>'14.1.ТС УЧ'!D101</f>
        <v>Т35.3</v>
      </c>
      <c r="E102" s="103" t="str">
        <f>'14.1.ТС УЧ'!E101</f>
        <v>Т36</v>
      </c>
      <c r="F102" s="103">
        <f>IF('14.1.ТС УЧ'!G101="Подземная канальная или подвальная",2,IF('14.1.ТС УЧ'!G101="Подземная бесканальная",2,IF('14.1.ТС УЧ'!G101="Надземная",1,0)))</f>
        <v>2</v>
      </c>
      <c r="G102" s="103">
        <f t="shared" si="20"/>
        <v>0.05</v>
      </c>
      <c r="H102" s="103">
        <f ca="1">IF(C102=0,0,(YEAR(TODAY())-'14.1.ТС УЧ'!F101)*0.85)</f>
        <v>41.65</v>
      </c>
      <c r="I102" s="103">
        <f>IF(C102=0,0,'14.1.ТС УЧ'!I101/1000)</f>
        <v>0.01</v>
      </c>
      <c r="J102" s="24">
        <f>IF(C102=0,0,'14.1.ТС УЧ'!H101/1000)</f>
        <v>0.1</v>
      </c>
      <c r="K102" s="103">
        <f t="shared" si="21"/>
        <v>0.01</v>
      </c>
      <c r="L102" s="25">
        <f t="shared" ca="1" si="22"/>
        <v>4.012252560702728</v>
      </c>
      <c r="M102" s="25">
        <f t="shared" ca="1" si="23"/>
        <v>3.6762656983156422E-2</v>
      </c>
      <c r="N102" s="25">
        <f t="shared" ca="1" si="24"/>
        <v>3.6762656983156421</v>
      </c>
      <c r="O102" s="24">
        <f t="shared" si="25"/>
        <v>6.7421315460814695</v>
      </c>
      <c r="P102" s="11">
        <f t="shared" si="26"/>
        <v>0.14832104552768635</v>
      </c>
      <c r="Q102" s="11">
        <f t="shared" si="27"/>
        <v>0</v>
      </c>
      <c r="R102" s="10">
        <f t="shared" ca="1" si="28"/>
        <v>0.96390488429518606</v>
      </c>
      <c r="U102" s="10">
        <f t="shared" ca="1" si="29"/>
        <v>42.881942979003846</v>
      </c>
    </row>
    <row r="103" spans="2:21" ht="28.8" x14ac:dyDescent="0.3">
      <c r="B103" s="103">
        <v>97</v>
      </c>
      <c r="C103" s="103" t="str">
        <f>'14.1.ТС УЧ'!C102</f>
        <v>Котельная №1 с. Дивеево</v>
      </c>
      <c r="D103" s="103" t="str">
        <f>'14.1.ТС УЧ'!D102</f>
        <v>Т36</v>
      </c>
      <c r="E103" s="103" t="str">
        <f>'14.1.ТС УЧ'!E102</f>
        <v xml:space="preserve">ул. Южная, 5А </v>
      </c>
      <c r="F103" s="103">
        <f>IF('14.1.ТС УЧ'!G102="Подземная канальная или подвальная",2,IF('14.1.ТС УЧ'!G102="Подземная бесканальная",2,IF('14.1.ТС УЧ'!G102="Надземная",1,0)))</f>
        <v>2</v>
      </c>
      <c r="G103" s="103">
        <f t="shared" si="20"/>
        <v>0.05</v>
      </c>
      <c r="H103" s="103">
        <f ca="1">IF(C103=0,0,(YEAR(TODAY())-'14.1.ТС УЧ'!F102)*0.85)</f>
        <v>30.599999999999998</v>
      </c>
      <c r="I103" s="103">
        <f>IF(C103=0,0,'14.1.ТС УЧ'!I102/1000)</f>
        <v>0.03</v>
      </c>
      <c r="J103" s="24">
        <f>IF(C103=0,0,'14.1.ТС УЧ'!H102/1000)</f>
        <v>0.1</v>
      </c>
      <c r="K103" s="103">
        <f t="shared" si="21"/>
        <v>0.03</v>
      </c>
      <c r="L103" s="25">
        <f t="shared" ca="1" si="22"/>
        <v>2.3090884111498902</v>
      </c>
      <c r="M103" s="25">
        <f t="shared" ca="1" si="23"/>
        <v>6.4855012818955411E-3</v>
      </c>
      <c r="N103" s="25">
        <f t="shared" ca="1" si="24"/>
        <v>0.21618337606318472</v>
      </c>
      <c r="O103" s="24">
        <f t="shared" si="25"/>
        <v>6.7352278632011053</v>
      </c>
      <c r="P103" s="11">
        <f t="shared" si="26"/>
        <v>0.14847307623601647</v>
      </c>
      <c r="Q103" s="11">
        <f t="shared" si="27"/>
        <v>0</v>
      </c>
      <c r="R103" s="10">
        <f t="shared" ca="1" si="28"/>
        <v>0.99353548418993332</v>
      </c>
      <c r="U103" s="10">
        <f t="shared" ca="1" si="29"/>
        <v>42.925624307944496</v>
      </c>
    </row>
    <row r="104" spans="2:21" ht="28.8" x14ac:dyDescent="0.3">
      <c r="B104" s="103">
        <v>98</v>
      </c>
      <c r="C104" s="103" t="str">
        <f>'14.1.ТС УЧ'!C103</f>
        <v>Котельная №1 с. Дивеево</v>
      </c>
      <c r="D104" s="103" t="str">
        <f>'14.1.ТС УЧ'!D103</f>
        <v>Т36</v>
      </c>
      <c r="E104" s="103" t="str">
        <f>'14.1.ТС УЧ'!E103</f>
        <v>Т36А</v>
      </c>
      <c r="F104" s="103">
        <f>IF('14.1.ТС УЧ'!G103="Подземная канальная или подвальная",2,IF('14.1.ТС УЧ'!G103="Подземная бесканальная",2,IF('14.1.ТС УЧ'!G103="Надземная",1,0)))</f>
        <v>2</v>
      </c>
      <c r="G104" s="103">
        <f t="shared" si="20"/>
        <v>0.05</v>
      </c>
      <c r="H104" s="103">
        <f ca="1">IF(C104=0,0,(YEAR(TODAY())-'14.1.ТС УЧ'!F103)*0.85)</f>
        <v>41.65</v>
      </c>
      <c r="I104" s="103">
        <f>IF(C104=0,0,'14.1.ТС УЧ'!I103/1000)</f>
        <v>3.2000000000000001E-2</v>
      </c>
      <c r="J104" s="24">
        <f>IF(C104=0,0,'14.1.ТС УЧ'!H103/1000)</f>
        <v>0.1</v>
      </c>
      <c r="K104" s="103">
        <f t="shared" si="21"/>
        <v>3.2000000000000001E-2</v>
      </c>
      <c r="L104" s="25">
        <f t="shared" ca="1" si="22"/>
        <v>4.012252560702728</v>
      </c>
      <c r="M104" s="25">
        <f t="shared" ca="1" si="23"/>
        <v>0.11764050234610055</v>
      </c>
      <c r="N104" s="25">
        <f t="shared" ca="1" si="24"/>
        <v>3.6762656983156421</v>
      </c>
      <c r="O104" s="24">
        <f t="shared" si="25"/>
        <v>6.7345374949130692</v>
      </c>
      <c r="P104" s="11">
        <f t="shared" si="26"/>
        <v>0.1484882964502536</v>
      </c>
      <c r="Q104" s="11">
        <f t="shared" si="27"/>
        <v>0</v>
      </c>
      <c r="R104" s="10">
        <f t="shared" ca="1" si="28"/>
        <v>0.88901559419434473</v>
      </c>
      <c r="U104" s="10">
        <f t="shared" ca="1" si="29"/>
        <v>43.717878681914719</v>
      </c>
    </row>
    <row r="105" spans="2:21" ht="28.8" x14ac:dyDescent="0.3">
      <c r="B105" s="103">
        <v>99</v>
      </c>
      <c r="C105" s="103" t="str">
        <f>'14.1.ТС УЧ'!C104</f>
        <v>Котельная №1 с. Дивеево</v>
      </c>
      <c r="D105" s="103" t="str">
        <f>'14.1.ТС УЧ'!D104</f>
        <v>Т13</v>
      </c>
      <c r="E105" s="103" t="str">
        <f>'14.1.ТС УЧ'!E104</f>
        <v>Т14</v>
      </c>
      <c r="F105" s="103">
        <f>IF('14.1.ТС УЧ'!G104="Подземная канальная или подвальная",2,IF('14.1.ТС УЧ'!G104="Подземная бесканальная",2,IF('14.1.ТС УЧ'!G104="Надземная",1,0)))</f>
        <v>2</v>
      </c>
      <c r="G105" s="103">
        <f t="shared" si="20"/>
        <v>0.05</v>
      </c>
      <c r="H105" s="103">
        <f ca="1">IF(C105=0,0,(YEAR(TODAY())-'14.1.ТС УЧ'!F104)*0.85)</f>
        <v>41.65</v>
      </c>
      <c r="I105" s="103">
        <f>IF(C105=0,0,'14.1.ТС УЧ'!I104/1000)</f>
        <v>3.3000000000000002E-2</v>
      </c>
      <c r="J105" s="24">
        <f>IF(C105=0,0,'14.1.ТС УЧ'!H104/1000)</f>
        <v>0.1</v>
      </c>
      <c r="K105" s="103">
        <f t="shared" si="21"/>
        <v>3.3000000000000002E-2</v>
      </c>
      <c r="L105" s="25">
        <f t="shared" ca="1" si="22"/>
        <v>4.012252560702728</v>
      </c>
      <c r="M105" s="25">
        <f t="shared" ca="1" si="23"/>
        <v>0.1213167680444162</v>
      </c>
      <c r="N105" s="25">
        <f t="shared" ca="1" si="24"/>
        <v>3.6762656983156421</v>
      </c>
      <c r="O105" s="24">
        <f t="shared" si="25"/>
        <v>6.7341923107690507</v>
      </c>
      <c r="P105" s="11">
        <f t="shared" si="26"/>
        <v>0.14849590772761864</v>
      </c>
      <c r="Q105" s="11">
        <f t="shared" si="27"/>
        <v>0</v>
      </c>
      <c r="R105" s="10">
        <f t="shared" ca="1" si="28"/>
        <v>0.88575333679672275</v>
      </c>
      <c r="U105" s="10">
        <f t="shared" ca="1" si="29"/>
        <v>44.53484912844678</v>
      </c>
    </row>
    <row r="106" spans="2:21" ht="28.8" x14ac:dyDescent="0.3">
      <c r="B106" s="103">
        <v>100</v>
      </c>
      <c r="C106" s="103" t="str">
        <f>'14.1.ТС УЧ'!C105</f>
        <v>Котельная №1 с. Дивеево</v>
      </c>
      <c r="D106" s="103" t="str">
        <f>'14.1.ТС УЧ'!D105</f>
        <v>Т63</v>
      </c>
      <c r="E106" s="103" t="str">
        <f>'14.1.ТС УЧ'!E105</f>
        <v>Т70</v>
      </c>
      <c r="F106" s="103">
        <f>IF('14.1.ТС УЧ'!G105="Подземная канальная или подвальная",2,IF('14.1.ТС УЧ'!G105="Подземная бесканальная",2,IF('14.1.ТС УЧ'!G105="Надземная",1,0)))</f>
        <v>2</v>
      </c>
      <c r="G106" s="103">
        <f t="shared" si="20"/>
        <v>0.05</v>
      </c>
      <c r="H106" s="103">
        <f ca="1">IF(C106=0,0,(YEAR(TODAY())-'14.1.ТС УЧ'!F105)*0.85)</f>
        <v>41.65</v>
      </c>
      <c r="I106" s="103">
        <f>IF(C106=0,0,'14.1.ТС УЧ'!I105/1000)</f>
        <v>0.222</v>
      </c>
      <c r="J106" s="24">
        <f>IF(C106=0,0,'14.1.ТС УЧ'!H105/1000)</f>
        <v>0.1</v>
      </c>
      <c r="K106" s="103">
        <f t="shared" si="21"/>
        <v>0.222</v>
      </c>
      <c r="L106" s="25">
        <f t="shared" ca="1" si="22"/>
        <v>4.012252560702728</v>
      </c>
      <c r="M106" s="25">
        <f t="shared" ca="1" si="23"/>
        <v>0.81613098502607251</v>
      </c>
      <c r="N106" s="25">
        <f t="shared" ca="1" si="24"/>
        <v>3.6762656983156421</v>
      </c>
      <c r="O106" s="24">
        <f t="shared" si="25"/>
        <v>6.6689525075496059</v>
      </c>
      <c r="P106" s="11">
        <f t="shared" si="26"/>
        <v>0.14994858620869578</v>
      </c>
      <c r="Q106" s="11">
        <f t="shared" si="27"/>
        <v>0</v>
      </c>
      <c r="R106" s="10">
        <f t="shared" ca="1" si="28"/>
        <v>0.44213899189944506</v>
      </c>
      <c r="U106" s="10">
        <f t="shared" ca="1" si="29"/>
        <v>49.977587907525333</v>
      </c>
    </row>
    <row r="107" spans="2:21" ht="28.8" x14ac:dyDescent="0.3">
      <c r="B107" s="103">
        <v>101</v>
      </c>
      <c r="C107" s="103" t="str">
        <f>'14.1.ТС УЧ'!C106</f>
        <v>Котельная №1 с. Дивеево</v>
      </c>
      <c r="D107" s="103" t="str">
        <f>'14.1.ТС УЧ'!D106</f>
        <v>Т70</v>
      </c>
      <c r="E107" s="103" t="str">
        <f>'14.1.ТС УЧ'!E106</f>
        <v>Т73</v>
      </c>
      <c r="F107" s="103">
        <f>IF('14.1.ТС УЧ'!G106="Подземная канальная или подвальная",2,IF('14.1.ТС УЧ'!G106="Подземная бесканальная",2,IF('14.1.ТС УЧ'!G106="Надземная",1,0)))</f>
        <v>2</v>
      </c>
      <c r="G107" s="103">
        <f t="shared" si="20"/>
        <v>0.05</v>
      </c>
      <c r="H107" s="103">
        <f ca="1">IF(C107=0,0,(YEAR(TODAY())-'14.1.ТС УЧ'!F106)*0.85)</f>
        <v>41.65</v>
      </c>
      <c r="I107" s="103">
        <f>IF(C107=0,0,'14.1.ТС УЧ'!I106/1000)</f>
        <v>5.0000000000000001E-3</v>
      </c>
      <c r="J107" s="24">
        <f>IF(C107=0,0,'14.1.ТС УЧ'!H106/1000)</f>
        <v>0.1</v>
      </c>
      <c r="K107" s="103">
        <f t="shared" si="21"/>
        <v>5.0000000000000001E-3</v>
      </c>
      <c r="L107" s="25">
        <f t="shared" ca="1" si="22"/>
        <v>4.012252560702728</v>
      </c>
      <c r="M107" s="25">
        <f t="shared" ca="1" si="23"/>
        <v>1.8381328491578211E-2</v>
      </c>
      <c r="N107" s="25">
        <f t="shared" ca="1" si="24"/>
        <v>3.6762656983156421</v>
      </c>
      <c r="O107" s="24">
        <f t="shared" si="25"/>
        <v>6.7438574668015612</v>
      </c>
      <c r="P107" s="11">
        <f t="shared" si="26"/>
        <v>0.14828308648614935</v>
      </c>
      <c r="Q107" s="11">
        <f t="shared" si="27"/>
        <v>0</v>
      </c>
      <c r="R107" s="10">
        <f t="shared" ca="1" si="28"/>
        <v>0.98178657777298317</v>
      </c>
      <c r="U107" s="10">
        <f t="shared" ca="1" si="29"/>
        <v>50.101548966922998</v>
      </c>
    </row>
    <row r="108" spans="2:21" ht="28.8" x14ac:dyDescent="0.3">
      <c r="B108" s="103">
        <v>102</v>
      </c>
      <c r="C108" s="103" t="str">
        <f>'14.1.ТС УЧ'!C107</f>
        <v>Котельная №1 с. Дивеево</v>
      </c>
      <c r="D108" s="103" t="str">
        <f>'14.1.ТС УЧ'!D107</f>
        <v>Т73</v>
      </c>
      <c r="E108" s="103" t="str">
        <f>'14.1.ТС УЧ'!E107</f>
        <v>Т74</v>
      </c>
      <c r="F108" s="103">
        <f>IF('14.1.ТС УЧ'!G107="Подземная канальная или подвальная",2,IF('14.1.ТС УЧ'!G107="Подземная бесканальная",2,IF('14.1.ТС УЧ'!G107="Надземная",1,0)))</f>
        <v>2</v>
      </c>
      <c r="G108" s="103">
        <f t="shared" si="20"/>
        <v>0.05</v>
      </c>
      <c r="H108" s="103">
        <f ca="1">IF(C108=0,0,(YEAR(TODAY())-'14.1.ТС УЧ'!F107)*0.85)</f>
        <v>41.65</v>
      </c>
      <c r="I108" s="103">
        <f>IF(C108=0,0,'14.1.ТС УЧ'!I107/1000)</f>
        <v>3.2000000000000001E-2</v>
      </c>
      <c r="J108" s="24">
        <f>IF(C108=0,0,'14.1.ТС УЧ'!H107/1000)</f>
        <v>0.1</v>
      </c>
      <c r="K108" s="103">
        <f t="shared" si="21"/>
        <v>3.2000000000000001E-2</v>
      </c>
      <c r="L108" s="25">
        <f t="shared" ca="1" si="22"/>
        <v>4.012252560702728</v>
      </c>
      <c r="M108" s="25">
        <f t="shared" ca="1" si="23"/>
        <v>0.11764050234610055</v>
      </c>
      <c r="N108" s="25">
        <f t="shared" ca="1" si="24"/>
        <v>3.6762656983156421</v>
      </c>
      <c r="O108" s="24">
        <f t="shared" si="25"/>
        <v>6.7345374949130692</v>
      </c>
      <c r="P108" s="11">
        <f t="shared" si="26"/>
        <v>0.1484882964502536</v>
      </c>
      <c r="Q108" s="11">
        <f t="shared" si="27"/>
        <v>0</v>
      </c>
      <c r="R108" s="10">
        <f t="shared" ca="1" si="28"/>
        <v>0.88901559419434473</v>
      </c>
      <c r="U108" s="10">
        <f t="shared" ca="1" si="29"/>
        <v>50.893803340893221</v>
      </c>
    </row>
    <row r="109" spans="2:21" ht="28.8" x14ac:dyDescent="0.3">
      <c r="B109" s="103">
        <v>103</v>
      </c>
      <c r="C109" s="103" t="str">
        <f>'14.1.ТС УЧ'!C108</f>
        <v>Котельная №1 с. Дивеево</v>
      </c>
      <c r="D109" s="103" t="str">
        <f>'14.1.ТС УЧ'!D108</f>
        <v>Т74</v>
      </c>
      <c r="E109" s="103" t="str">
        <f>'14.1.ТС УЧ'!E108</f>
        <v>Т75</v>
      </c>
      <c r="F109" s="103">
        <f>IF('14.1.ТС УЧ'!G108="Подземная канальная или подвальная",2,IF('14.1.ТС УЧ'!G108="Подземная бесканальная",2,IF('14.1.ТС УЧ'!G108="Надземная",1,0)))</f>
        <v>2</v>
      </c>
      <c r="G109" s="103">
        <f t="shared" si="20"/>
        <v>0.05</v>
      </c>
      <c r="H109" s="103">
        <f ca="1">IF(C109=0,0,(YEAR(TODAY())-'14.1.ТС УЧ'!F108)*0.85)</f>
        <v>41.65</v>
      </c>
      <c r="I109" s="103">
        <f>IF(C109=0,0,'14.1.ТС УЧ'!I108/1000)</f>
        <v>3.6999999999999998E-2</v>
      </c>
      <c r="J109" s="24">
        <f>IF(C109=0,0,'14.1.ТС УЧ'!H108/1000)</f>
        <v>0.1</v>
      </c>
      <c r="K109" s="103">
        <f t="shared" si="21"/>
        <v>3.6999999999999998E-2</v>
      </c>
      <c r="L109" s="25">
        <f t="shared" ca="1" si="22"/>
        <v>4.012252560702728</v>
      </c>
      <c r="M109" s="25">
        <f t="shared" ca="1" si="23"/>
        <v>0.13602183083767874</v>
      </c>
      <c r="N109" s="25">
        <f t="shared" ca="1" si="24"/>
        <v>3.6762656983156421</v>
      </c>
      <c r="O109" s="24">
        <f t="shared" si="25"/>
        <v>6.7328115741929766</v>
      </c>
      <c r="P109" s="11">
        <f t="shared" si="26"/>
        <v>0.14852636064152208</v>
      </c>
      <c r="Q109" s="11">
        <f t="shared" si="27"/>
        <v>0</v>
      </c>
      <c r="R109" s="10">
        <f t="shared" ca="1" si="28"/>
        <v>0.87282357781088094</v>
      </c>
      <c r="U109" s="10">
        <f t="shared" ca="1" si="29"/>
        <v>51.809612697900064</v>
      </c>
    </row>
    <row r="110" spans="2:21" ht="43.2" x14ac:dyDescent="0.3">
      <c r="B110" s="103">
        <v>104</v>
      </c>
      <c r="C110" s="103" t="str">
        <f>'14.1.ТС УЧ'!C109</f>
        <v>Котельная №1 с. Дивеево</v>
      </c>
      <c r="D110" s="103" t="str">
        <f>'14.1.ТС УЧ'!D109</f>
        <v>Т75</v>
      </c>
      <c r="E110" s="103" t="str">
        <f>'14.1.ТС УЧ'!E109</f>
        <v xml:space="preserve">ул. Космонавтов, 1А </v>
      </c>
      <c r="F110" s="103">
        <f>IF('14.1.ТС УЧ'!G109="Подземная канальная или подвальная",2,IF('14.1.ТС УЧ'!G109="Подземная бесканальная",2,IF('14.1.ТС УЧ'!G109="Надземная",1,0)))</f>
        <v>2</v>
      </c>
      <c r="G110" s="103">
        <f t="shared" si="20"/>
        <v>0.05</v>
      </c>
      <c r="H110" s="103">
        <f ca="1">IF(C110=0,0,(YEAR(TODAY())-'14.1.ТС УЧ'!F109)*0.85)</f>
        <v>41.65</v>
      </c>
      <c r="I110" s="103">
        <f>IF(C110=0,0,'14.1.ТС УЧ'!I109/1000)</f>
        <v>1.4E-2</v>
      </c>
      <c r="J110" s="24">
        <f>IF(C110=0,0,'14.1.ТС УЧ'!H109/1000)</f>
        <v>0.1</v>
      </c>
      <c r="K110" s="103">
        <f t="shared" si="21"/>
        <v>1.4E-2</v>
      </c>
      <c r="L110" s="25">
        <f t="shared" ca="1" si="22"/>
        <v>4.012252560702728</v>
      </c>
      <c r="M110" s="25">
        <f t="shared" ca="1" si="23"/>
        <v>5.1467719776418994E-2</v>
      </c>
      <c r="N110" s="25">
        <f t="shared" ca="1" si="24"/>
        <v>3.6762656983156421</v>
      </c>
      <c r="O110" s="24">
        <f t="shared" si="25"/>
        <v>6.7407508095053963</v>
      </c>
      <c r="P110" s="11">
        <f t="shared" si="26"/>
        <v>0.14835142675647658</v>
      </c>
      <c r="Q110" s="11">
        <f t="shared" si="27"/>
        <v>0</v>
      </c>
      <c r="R110" s="10">
        <f t="shared" ca="1" si="28"/>
        <v>0.94983431033123755</v>
      </c>
      <c r="U110" s="10">
        <f t="shared" ca="1" si="29"/>
        <v>52.156543771646355</v>
      </c>
    </row>
    <row r="111" spans="2:21" ht="28.8" x14ac:dyDescent="0.3">
      <c r="B111" s="103">
        <v>105</v>
      </c>
      <c r="C111" s="103" t="str">
        <f>'14.1.ТС УЧ'!C110</f>
        <v>Котельная №1 с. Дивеево</v>
      </c>
      <c r="D111" s="103" t="str">
        <f>'14.1.ТС УЧ'!D110</f>
        <v>ТК5</v>
      </c>
      <c r="E111" s="103" t="str">
        <f>'14.1.ТС УЧ'!E110</f>
        <v>ТК8</v>
      </c>
      <c r="F111" s="103">
        <f>IF('14.1.ТС УЧ'!G110="Подземная канальная или подвальная",2,IF('14.1.ТС УЧ'!G110="Подземная бесканальная",2,IF('14.1.ТС УЧ'!G110="Надземная",1,0)))</f>
        <v>2</v>
      </c>
      <c r="G111" s="103">
        <f t="shared" si="20"/>
        <v>0.05</v>
      </c>
      <c r="H111" s="103">
        <f ca="1">IF(C111=0,0,(YEAR(TODAY())-'14.1.ТС УЧ'!F110)*0.85)</f>
        <v>11.049999999999999</v>
      </c>
      <c r="I111" s="103">
        <f>IF(C111=0,0,'14.1.ТС УЧ'!I110/1000)</f>
        <v>6.2E-2</v>
      </c>
      <c r="J111" s="24">
        <f>IF(C111=0,0,'14.1.ТС УЧ'!H110/1000)</f>
        <v>0.1</v>
      </c>
      <c r="K111" s="103">
        <f t="shared" si="21"/>
        <v>6.2E-2</v>
      </c>
      <c r="L111" s="25">
        <f t="shared" ca="1" si="22"/>
        <v>1</v>
      </c>
      <c r="M111" s="25">
        <f t="shared" ca="1" si="23"/>
        <v>3.1000000000000003E-3</v>
      </c>
      <c r="N111" s="25">
        <f t="shared" ca="1" si="24"/>
        <v>0.05</v>
      </c>
      <c r="O111" s="24">
        <f t="shared" si="25"/>
        <v>6.7241819705925208</v>
      </c>
      <c r="P111" s="11">
        <f t="shared" si="26"/>
        <v>0.14871697470017786</v>
      </c>
      <c r="Q111" s="11">
        <f t="shared" si="27"/>
        <v>0</v>
      </c>
      <c r="R111" s="10">
        <f t="shared" ca="1" si="28"/>
        <v>0.99690480003867898</v>
      </c>
      <c r="U111" s="10">
        <f t="shared" ca="1" si="29"/>
        <v>52.177388735755194</v>
      </c>
    </row>
    <row r="112" spans="2:21" ht="28.8" x14ac:dyDescent="0.3">
      <c r="B112" s="103">
        <v>106</v>
      </c>
      <c r="C112" s="103" t="str">
        <f>'14.1.ТС УЧ'!C111</f>
        <v>Котельная №1 с. Дивеево</v>
      </c>
      <c r="D112" s="103" t="str">
        <f>'14.1.ТС УЧ'!D111</f>
        <v>Т24</v>
      </c>
      <c r="E112" s="103" t="str">
        <f>'14.1.ТС УЧ'!E111</f>
        <v>Т25</v>
      </c>
      <c r="F112" s="103">
        <f>IF('14.1.ТС УЧ'!G111="Подземная канальная или подвальная",2,IF('14.1.ТС УЧ'!G111="Подземная бесканальная",2,IF('14.1.ТС УЧ'!G111="Надземная",1,0)))</f>
        <v>2</v>
      </c>
      <c r="G112" s="103">
        <f t="shared" si="20"/>
        <v>0.05</v>
      </c>
      <c r="H112" s="103">
        <f ca="1">IF(C112=0,0,(YEAR(TODAY())-'14.1.ТС УЧ'!F111)*0.85)</f>
        <v>39.949999999999996</v>
      </c>
      <c r="I112" s="103">
        <f>IF(C112=0,0,'14.1.ТС УЧ'!I111/1000)</f>
        <v>0.02</v>
      </c>
      <c r="J112" s="24">
        <f>IF(C112=0,0,'14.1.ТС УЧ'!H111/1000)</f>
        <v>0.1</v>
      </c>
      <c r="K112" s="103">
        <f t="shared" si="21"/>
        <v>0.02</v>
      </c>
      <c r="L112" s="25">
        <f t="shared" ca="1" si="22"/>
        <v>3.6853032651266591</v>
      </c>
      <c r="M112" s="25">
        <f t="shared" ca="1" si="23"/>
        <v>4.1233954101184869E-2</v>
      </c>
      <c r="N112" s="25">
        <f t="shared" ca="1" si="24"/>
        <v>2.0616977050592435</v>
      </c>
      <c r="O112" s="24">
        <f t="shared" si="25"/>
        <v>6.7386797046412878</v>
      </c>
      <c r="P112" s="11">
        <f t="shared" si="26"/>
        <v>0.14839702194351909</v>
      </c>
      <c r="Q112" s="11">
        <f t="shared" si="27"/>
        <v>0</v>
      </c>
      <c r="R112" s="10">
        <f t="shared" ca="1" si="28"/>
        <v>0.95960460025225658</v>
      </c>
      <c r="U112" s="10">
        <f t="shared" ca="1" si="29"/>
        <v>52.455251145398961</v>
      </c>
    </row>
    <row r="113" spans="2:21" ht="28.8" x14ac:dyDescent="0.3">
      <c r="B113" s="103">
        <v>107</v>
      </c>
      <c r="C113" s="103" t="str">
        <f>'14.1.ТС УЧ'!C112</f>
        <v>Котельная №1 с. Дивеево</v>
      </c>
      <c r="D113" s="103" t="str">
        <f>'14.1.ТС УЧ'!D112</f>
        <v>ТК11</v>
      </c>
      <c r="E113" s="103" t="str">
        <f>'14.1.ТС УЧ'!E112</f>
        <v>ТК12</v>
      </c>
      <c r="F113" s="103">
        <f>IF('14.1.ТС УЧ'!G112="Подземная канальная или подвальная",2,IF('14.1.ТС УЧ'!G112="Подземная бесканальная",2,IF('14.1.ТС УЧ'!G112="Надземная",1,0)))</f>
        <v>2</v>
      </c>
      <c r="G113" s="103">
        <f t="shared" si="20"/>
        <v>0.05</v>
      </c>
      <c r="H113" s="103">
        <f ca="1">IF(C113=0,0,(YEAR(TODAY())-'14.1.ТС УЧ'!F112)*0.85)</f>
        <v>4.25</v>
      </c>
      <c r="I113" s="103">
        <f>IF(C113=0,0,'14.1.ТС УЧ'!I112/1000)</f>
        <v>1.4999999999999999E-2</v>
      </c>
      <c r="J113" s="24">
        <f>IF(C113=0,0,'14.1.ТС УЧ'!H112/1000)</f>
        <v>0.1</v>
      </c>
      <c r="K113" s="103">
        <f t="shared" si="21"/>
        <v>1.4999999999999999E-2</v>
      </c>
      <c r="L113" s="25">
        <f t="shared" ca="1" si="22"/>
        <v>1</v>
      </c>
      <c r="M113" s="25">
        <f t="shared" ca="1" si="23"/>
        <v>7.5000000000000002E-4</v>
      </c>
      <c r="N113" s="25">
        <f t="shared" ca="1" si="24"/>
        <v>0.05</v>
      </c>
      <c r="O113" s="24">
        <f t="shared" si="25"/>
        <v>6.7404056253613787</v>
      </c>
      <c r="P113" s="11">
        <f t="shared" si="26"/>
        <v>0.14835902400849743</v>
      </c>
      <c r="Q113" s="11">
        <f t="shared" si="27"/>
        <v>0</v>
      </c>
      <c r="R113" s="10">
        <f t="shared" ca="1" si="28"/>
        <v>0.99925028117970072</v>
      </c>
      <c r="U113" s="10">
        <f t="shared" ca="1" si="29"/>
        <v>52.460306449617981</v>
      </c>
    </row>
    <row r="114" spans="2:21" ht="28.8" x14ac:dyDescent="0.3">
      <c r="B114" s="103">
        <v>108</v>
      </c>
      <c r="C114" s="103" t="str">
        <f>'14.1.ТС УЧ'!C113</f>
        <v>Котельная №1 с. Дивеево</v>
      </c>
      <c r="D114" s="103" t="str">
        <f>'14.1.ТС УЧ'!D113</f>
        <v>ТК12</v>
      </c>
      <c r="E114" s="103" t="str">
        <f>'14.1.ТС УЧ'!E113</f>
        <v xml:space="preserve">ул. Южная, 15/2 </v>
      </c>
      <c r="F114" s="103">
        <f>IF('14.1.ТС УЧ'!G113="Подземная канальная или подвальная",2,IF('14.1.ТС УЧ'!G113="Подземная бесканальная",2,IF('14.1.ТС УЧ'!G113="Надземная",1,0)))</f>
        <v>2</v>
      </c>
      <c r="G114" s="103">
        <f t="shared" si="20"/>
        <v>0.05</v>
      </c>
      <c r="H114" s="103">
        <f ca="1">IF(C114=0,0,(YEAR(TODAY())-'14.1.ТС УЧ'!F113)*0.85)</f>
        <v>4.25</v>
      </c>
      <c r="I114" s="103">
        <f>IF(C114=0,0,'14.1.ТС УЧ'!I113/1000)</f>
        <v>1.7000000000000001E-2</v>
      </c>
      <c r="J114" s="24">
        <f>IF(C114=0,0,'14.1.ТС УЧ'!H113/1000)</f>
        <v>0.1</v>
      </c>
      <c r="K114" s="103">
        <f t="shared" si="21"/>
        <v>1.7000000000000001E-2</v>
      </c>
      <c r="L114" s="25">
        <f t="shared" ca="1" si="22"/>
        <v>1</v>
      </c>
      <c r="M114" s="25">
        <f t="shared" ca="1" si="23"/>
        <v>8.5000000000000006E-4</v>
      </c>
      <c r="N114" s="25">
        <f t="shared" ca="1" si="24"/>
        <v>0.05</v>
      </c>
      <c r="O114" s="24">
        <f t="shared" si="25"/>
        <v>6.7397152570733416</v>
      </c>
      <c r="P114" s="11">
        <f t="shared" si="26"/>
        <v>0.1483742208471639</v>
      </c>
      <c r="Q114" s="11">
        <f t="shared" si="27"/>
        <v>0</v>
      </c>
      <c r="R114" s="10">
        <f t="shared" ca="1" si="28"/>
        <v>0.99915036114766753</v>
      </c>
      <c r="U114" s="10">
        <f t="shared" ca="1" si="29"/>
        <v>52.466035207586494</v>
      </c>
    </row>
    <row r="115" spans="2:21" ht="43.2" x14ac:dyDescent="0.3">
      <c r="B115" s="103">
        <v>109</v>
      </c>
      <c r="C115" s="103" t="str">
        <f>'14.1.ТС УЧ'!C114</f>
        <v>Котельная №1 с. Дивеево</v>
      </c>
      <c r="D115" s="103" t="str">
        <f>'14.1.ТС УЧ'!D114</f>
        <v>Котельная №1 с. Дивеево</v>
      </c>
      <c r="E115" s="103" t="str">
        <f>'14.1.ТС УЧ'!E114</f>
        <v>ТК1-ГВС</v>
      </c>
      <c r="F115" s="103">
        <f>IF('14.1.ТС УЧ'!G114="Подземная канальная или подвальная",2,IF('14.1.ТС УЧ'!G114="Подземная бесканальная",2,IF('14.1.ТС УЧ'!G114="Надземная",1,0)))</f>
        <v>2</v>
      </c>
      <c r="G115" s="103">
        <f t="shared" si="20"/>
        <v>0.05</v>
      </c>
      <c r="H115" s="103">
        <f ca="1">IF(C115=0,0,(YEAR(TODAY())-'14.1.ТС УЧ'!F114)*0.85)</f>
        <v>13.6</v>
      </c>
      <c r="I115" s="103">
        <f>IF(C115=0,0,'14.1.ТС УЧ'!I114/1000)</f>
        <v>5.0000000000000001E-3</v>
      </c>
      <c r="J115" s="24">
        <f>IF(C115=0,0,'14.1.ТС УЧ'!H114/1000)</f>
        <v>0.1</v>
      </c>
      <c r="K115" s="103">
        <f t="shared" si="21"/>
        <v>5.0000000000000001E-3</v>
      </c>
      <c r="L115" s="25">
        <f t="shared" ca="1" si="22"/>
        <v>1</v>
      </c>
      <c r="M115" s="25">
        <f t="shared" ca="1" si="23"/>
        <v>2.5000000000000001E-4</v>
      </c>
      <c r="N115" s="25">
        <f t="shared" ca="1" si="24"/>
        <v>0.05</v>
      </c>
      <c r="O115" s="24">
        <f t="shared" si="25"/>
        <v>6.7438574668015612</v>
      </c>
      <c r="P115" s="11">
        <f t="shared" si="26"/>
        <v>0.14828308648614935</v>
      </c>
      <c r="Q115" s="11">
        <f t="shared" si="27"/>
        <v>0</v>
      </c>
      <c r="R115" s="10">
        <f t="shared" ca="1" si="28"/>
        <v>0.99975003124739603</v>
      </c>
      <c r="U115" s="10">
        <f t="shared" ca="1" si="29"/>
        <v>52.467721171953194</v>
      </c>
    </row>
    <row r="116" spans="2:21" ht="28.8" x14ac:dyDescent="0.3">
      <c r="B116" s="103">
        <v>110</v>
      </c>
      <c r="C116" s="103" t="str">
        <f>'14.1.ТС УЧ'!C115</f>
        <v>Котельная №1 с. Дивеево</v>
      </c>
      <c r="D116" s="103" t="str">
        <f>'14.1.ТС УЧ'!D115</f>
        <v>ТК1-ГВС</v>
      </c>
      <c r="E116" s="103" t="str">
        <f>'14.1.ТС УЧ'!E115</f>
        <v>ТК2-ГВС</v>
      </c>
      <c r="F116" s="103">
        <f>IF('14.1.ТС УЧ'!G115="Подземная канальная или подвальная",2,IF('14.1.ТС УЧ'!G115="Подземная бесканальная",2,IF('14.1.ТС УЧ'!G115="Надземная",1,0)))</f>
        <v>2</v>
      </c>
      <c r="G116" s="103">
        <f t="shared" si="20"/>
        <v>0.05</v>
      </c>
      <c r="H116" s="103">
        <f ca="1">IF(C116=0,0,(YEAR(TODAY())-'14.1.ТС УЧ'!F115)*0.85)</f>
        <v>13.6</v>
      </c>
      <c r="I116" s="103">
        <f>IF(C116=0,0,'14.1.ТС УЧ'!I115/1000)</f>
        <v>0.112</v>
      </c>
      <c r="J116" s="24">
        <f>IF(C116=0,0,'14.1.ТС УЧ'!H115/1000)</f>
        <v>0.1</v>
      </c>
      <c r="K116" s="103">
        <f t="shared" si="21"/>
        <v>0.112</v>
      </c>
      <c r="L116" s="25">
        <f t="shared" ca="1" si="22"/>
        <v>1</v>
      </c>
      <c r="M116" s="25">
        <f t="shared" ca="1" si="23"/>
        <v>5.6000000000000008E-3</v>
      </c>
      <c r="N116" s="25">
        <f t="shared" ca="1" si="24"/>
        <v>0.05</v>
      </c>
      <c r="O116" s="24">
        <f t="shared" si="25"/>
        <v>6.70692276339161</v>
      </c>
      <c r="P116" s="11">
        <f t="shared" si="26"/>
        <v>0.14909967436307736</v>
      </c>
      <c r="Q116" s="11">
        <f t="shared" si="27"/>
        <v>0</v>
      </c>
      <c r="R116" s="10">
        <f t="shared" ca="1" si="28"/>
        <v>0.99441565077159788</v>
      </c>
      <c r="U116" s="10">
        <f t="shared" ca="1" si="29"/>
        <v>52.505279939428185</v>
      </c>
    </row>
    <row r="117" spans="2:21" ht="28.8" x14ac:dyDescent="0.3">
      <c r="B117" s="103">
        <v>111</v>
      </c>
      <c r="C117" s="103" t="str">
        <f>'14.1.ТС УЧ'!C116</f>
        <v>Котельная №1 с. Дивеево</v>
      </c>
      <c r="D117" s="103" t="str">
        <f>'14.1.ТС УЧ'!D116</f>
        <v>Т68.2</v>
      </c>
      <c r="E117" s="103" t="str">
        <f>'14.1.ТС УЧ'!E116</f>
        <v>Т69</v>
      </c>
      <c r="F117" s="103">
        <f>IF('14.1.ТС УЧ'!G116="Подземная канальная или подвальная",2,IF('14.1.ТС УЧ'!G116="Подземная бесканальная",2,IF('14.1.ТС УЧ'!G116="Надземная",1,0)))</f>
        <v>1</v>
      </c>
      <c r="G117" s="103">
        <f t="shared" si="20"/>
        <v>0.05</v>
      </c>
      <c r="H117" s="103">
        <f ca="1">IF(C117=0,0,(YEAR(TODAY())-'14.1.ТС УЧ'!F116)*0.85)</f>
        <v>41.65</v>
      </c>
      <c r="I117" s="103">
        <f>IF(C117=0,0,'14.1.ТС УЧ'!I116/1000)</f>
        <v>0.02</v>
      </c>
      <c r="J117" s="24">
        <f>IF(C117=0,0,'14.1.ТС УЧ'!H116/1000)</f>
        <v>8.1000000000000003E-2</v>
      </c>
      <c r="K117" s="103">
        <f t="shared" si="21"/>
        <v>0.02</v>
      </c>
      <c r="L117" s="25">
        <f t="shared" ca="1" si="22"/>
        <v>4.012252560702728</v>
      </c>
      <c r="M117" s="25">
        <f t="shared" ca="1" si="23"/>
        <v>7.3525313966312844E-2</v>
      </c>
      <c r="N117" s="25">
        <f t="shared" ca="1" si="24"/>
        <v>3.6762656983156421</v>
      </c>
      <c r="O117" s="24">
        <f t="shared" si="25"/>
        <v>5.8832474754757982</v>
      </c>
      <c r="P117" s="11">
        <f t="shared" si="26"/>
        <v>0.16997415188949308</v>
      </c>
      <c r="Q117" s="11">
        <f t="shared" si="27"/>
        <v>0</v>
      </c>
      <c r="R117" s="10">
        <f t="shared" ca="1" si="28"/>
        <v>0.92911262596811595</v>
      </c>
      <c r="U117" s="10">
        <f t="shared" ca="1" si="29"/>
        <v>52.937847557204059</v>
      </c>
    </row>
    <row r="118" spans="2:21" ht="28.8" x14ac:dyDescent="0.3">
      <c r="B118" s="103">
        <v>112</v>
      </c>
      <c r="C118" s="103" t="str">
        <f>'14.1.ТС УЧ'!C117</f>
        <v>Котельная №1 с. Дивеево</v>
      </c>
      <c r="D118" s="103" t="str">
        <f>'14.1.ТС УЧ'!D117</f>
        <v>Т63</v>
      </c>
      <c r="E118" s="103" t="str">
        <f>'14.1.ТС УЧ'!E117</f>
        <v>Т66</v>
      </c>
      <c r="F118" s="103">
        <f>IF('14.1.ТС УЧ'!G117="Подземная канальная или подвальная",2,IF('14.1.ТС УЧ'!G117="Подземная бесканальная",2,IF('14.1.ТС УЧ'!G117="Надземная",1,0)))</f>
        <v>1</v>
      </c>
      <c r="G118" s="103">
        <f t="shared" si="20"/>
        <v>0.05</v>
      </c>
      <c r="H118" s="103">
        <f ca="1">IF(C118=0,0,(YEAR(TODAY())-'14.1.ТС УЧ'!F117)*0.85)</f>
        <v>41.65</v>
      </c>
      <c r="I118" s="103">
        <f>IF(C118=0,0,'14.1.ТС УЧ'!I117/1000)</f>
        <v>4.4999999999999998E-2</v>
      </c>
      <c r="J118" s="24">
        <f>IF(C118=0,0,'14.1.ТС УЧ'!H117/1000)</f>
        <v>8.1000000000000003E-2</v>
      </c>
      <c r="K118" s="103">
        <f t="shared" si="21"/>
        <v>4.4999999999999998E-2</v>
      </c>
      <c r="L118" s="25">
        <f t="shared" ca="1" si="22"/>
        <v>4.012252560702728</v>
      </c>
      <c r="M118" s="25">
        <f t="shared" ca="1" si="23"/>
        <v>0.16543195642420389</v>
      </c>
      <c r="N118" s="25">
        <f t="shared" ca="1" si="24"/>
        <v>3.6762656983156421</v>
      </c>
      <c r="O118" s="24">
        <f t="shared" si="25"/>
        <v>5.8765459623958956</v>
      </c>
      <c r="P118" s="11">
        <f t="shared" si="26"/>
        <v>0.17016798752175424</v>
      </c>
      <c r="Q118" s="11">
        <f t="shared" si="27"/>
        <v>0</v>
      </c>
      <c r="R118" s="10">
        <f t="shared" ca="1" si="28"/>
        <v>0.84752753004670134</v>
      </c>
      <c r="U118" s="10">
        <f t="shared" ca="1" si="29"/>
        <v>53.910016052779966</v>
      </c>
    </row>
    <row r="119" spans="2:21" ht="28.8" x14ac:dyDescent="0.3">
      <c r="B119" s="103">
        <v>113</v>
      </c>
      <c r="C119" s="103" t="str">
        <f>'14.1.ТС УЧ'!C118</f>
        <v>Котельная №1 с. Дивеево</v>
      </c>
      <c r="D119" s="103" t="str">
        <f>'14.1.ТС УЧ'!D118</f>
        <v>Т66.1</v>
      </c>
      <c r="E119" s="103" t="str">
        <f>'14.1.ТС УЧ'!E118</f>
        <v>Т66.2</v>
      </c>
      <c r="F119" s="103">
        <f>IF('14.1.ТС УЧ'!G118="Подземная канальная или подвальная",2,IF('14.1.ТС УЧ'!G118="Подземная бесканальная",2,IF('14.1.ТС УЧ'!G118="Надземная",1,0)))</f>
        <v>1</v>
      </c>
      <c r="G119" s="103">
        <f t="shared" si="20"/>
        <v>0.05</v>
      </c>
      <c r="H119" s="103">
        <f ca="1">IF(C119=0,0,(YEAR(TODAY())-'14.1.ТС УЧ'!F118)*0.85)</f>
        <v>41.65</v>
      </c>
      <c r="I119" s="103">
        <f>IF(C119=0,0,'14.1.ТС УЧ'!I118/1000)</f>
        <v>1.4999999999999999E-2</v>
      </c>
      <c r="J119" s="24">
        <f>IF(C119=0,0,'14.1.ТС УЧ'!H118/1000)</f>
        <v>8.1000000000000003E-2</v>
      </c>
      <c r="K119" s="103">
        <f t="shared" si="21"/>
        <v>1.4999999999999999E-2</v>
      </c>
      <c r="L119" s="25">
        <f t="shared" ca="1" si="22"/>
        <v>4.012252560702728</v>
      </c>
      <c r="M119" s="25">
        <f t="shared" ca="1" si="23"/>
        <v>5.5143985474734626E-2</v>
      </c>
      <c r="N119" s="25">
        <f t="shared" ca="1" si="24"/>
        <v>3.6762656983156421</v>
      </c>
      <c r="O119" s="24">
        <f t="shared" si="25"/>
        <v>5.8845877780917801</v>
      </c>
      <c r="P119" s="11">
        <f t="shared" si="26"/>
        <v>0.16993543774178763</v>
      </c>
      <c r="Q119" s="11">
        <f t="shared" si="27"/>
        <v>0</v>
      </c>
      <c r="R119" s="10">
        <f t="shared" ca="1" si="28"/>
        <v>0.94634887765083409</v>
      </c>
      <c r="U119" s="10">
        <f t="shared" ca="1" si="29"/>
        <v>54.234515675739857</v>
      </c>
    </row>
    <row r="120" spans="2:21" ht="28.8" x14ac:dyDescent="0.3">
      <c r="B120" s="103">
        <v>114</v>
      </c>
      <c r="C120" s="103" t="str">
        <f>'14.1.ТС УЧ'!C119</f>
        <v>Котельная №1 с. Дивеево</v>
      </c>
      <c r="D120" s="103" t="str">
        <f>'14.1.ТС УЧ'!D119</f>
        <v>Т66.3</v>
      </c>
      <c r="E120" s="103" t="str">
        <f>'14.1.ТС УЧ'!E119</f>
        <v>Т66.4</v>
      </c>
      <c r="F120" s="103">
        <f>IF('14.1.ТС УЧ'!G119="Подземная канальная или подвальная",2,IF('14.1.ТС УЧ'!G119="Подземная бесканальная",2,IF('14.1.ТС УЧ'!G119="Надземная",1,0)))</f>
        <v>1</v>
      </c>
      <c r="G120" s="103">
        <f t="shared" si="20"/>
        <v>0.05</v>
      </c>
      <c r="H120" s="103">
        <f ca="1">IF(C120=0,0,(YEAR(TODAY())-'14.1.ТС УЧ'!F119)*0.85)</f>
        <v>41.65</v>
      </c>
      <c r="I120" s="103">
        <f>IF(C120=0,0,'14.1.ТС УЧ'!I119/1000)</f>
        <v>3.4000000000000002E-2</v>
      </c>
      <c r="J120" s="24">
        <f>IF(C120=0,0,'14.1.ТС УЧ'!H119/1000)</f>
        <v>8.1000000000000003E-2</v>
      </c>
      <c r="K120" s="103">
        <f t="shared" si="21"/>
        <v>3.4000000000000002E-2</v>
      </c>
      <c r="L120" s="25">
        <f t="shared" ca="1" si="22"/>
        <v>4.012252560702728</v>
      </c>
      <c r="M120" s="25">
        <f t="shared" ca="1" si="23"/>
        <v>0.12499303374273184</v>
      </c>
      <c r="N120" s="25">
        <f t="shared" ca="1" si="24"/>
        <v>3.6762656983156421</v>
      </c>
      <c r="O120" s="24">
        <f t="shared" si="25"/>
        <v>5.8794946281510532</v>
      </c>
      <c r="P120" s="11">
        <f t="shared" si="26"/>
        <v>0.17008264540492893</v>
      </c>
      <c r="Q120" s="11">
        <f t="shared" si="27"/>
        <v>0</v>
      </c>
      <c r="R120" s="10">
        <f t="shared" ca="1" si="28"/>
        <v>0.88250305030647047</v>
      </c>
      <c r="U120" s="10">
        <f t="shared" ca="1" si="29"/>
        <v>54.969411546186549</v>
      </c>
    </row>
    <row r="121" spans="2:21" ht="28.8" x14ac:dyDescent="0.3">
      <c r="B121" s="103">
        <v>115</v>
      </c>
      <c r="C121" s="103" t="str">
        <f>'14.1.ТС УЧ'!C120</f>
        <v>Котельная №1 с. Дивеево</v>
      </c>
      <c r="D121" s="103" t="str">
        <f>'14.1.ТС УЧ'!D120</f>
        <v>Т67</v>
      </c>
      <c r="E121" s="103" t="str">
        <f>'14.1.ТС УЧ'!E120</f>
        <v>Т67.1</v>
      </c>
      <c r="F121" s="103">
        <f>IF('14.1.ТС УЧ'!G120="Подземная канальная или подвальная",2,IF('14.1.ТС УЧ'!G120="Подземная бесканальная",2,IF('14.1.ТС УЧ'!G120="Надземная",1,0)))</f>
        <v>1</v>
      </c>
      <c r="G121" s="103">
        <f t="shared" si="20"/>
        <v>0.05</v>
      </c>
      <c r="H121" s="103">
        <f ca="1">IF(C121=0,0,(YEAR(TODAY())-'14.1.ТС УЧ'!F120)*0.85)</f>
        <v>41.65</v>
      </c>
      <c r="I121" s="103">
        <f>IF(C121=0,0,'14.1.ТС УЧ'!I120/1000)</f>
        <v>1.2999999999999999E-2</v>
      </c>
      <c r="J121" s="24">
        <f>IF(C121=0,0,'14.1.ТС УЧ'!H120/1000)</f>
        <v>8.1000000000000003E-2</v>
      </c>
      <c r="K121" s="103">
        <f t="shared" si="21"/>
        <v>1.2999999999999999E-2</v>
      </c>
      <c r="L121" s="25">
        <f t="shared" ca="1" si="22"/>
        <v>4.012252560702728</v>
      </c>
      <c r="M121" s="25">
        <f t="shared" ca="1" si="23"/>
        <v>4.7791454078103347E-2</v>
      </c>
      <c r="N121" s="25">
        <f t="shared" ca="1" si="24"/>
        <v>3.6762656983156421</v>
      </c>
      <c r="O121" s="24">
        <f t="shared" si="25"/>
        <v>5.885123899138172</v>
      </c>
      <c r="P121" s="11">
        <f t="shared" si="26"/>
        <v>0.16991995702018131</v>
      </c>
      <c r="Q121" s="11">
        <f t="shared" si="27"/>
        <v>0</v>
      </c>
      <c r="R121" s="10">
        <f t="shared" ca="1" si="28"/>
        <v>0.95333257996982468</v>
      </c>
      <c r="U121" s="10">
        <f t="shared" ca="1" si="29"/>
        <v>55.250670174756159</v>
      </c>
    </row>
    <row r="122" spans="2:21" ht="28.8" x14ac:dyDescent="0.3">
      <c r="B122" s="103">
        <v>116</v>
      </c>
      <c r="C122" s="103" t="str">
        <f>'14.1.ТС УЧ'!C121</f>
        <v>Котельная №1 с. Дивеево</v>
      </c>
      <c r="D122" s="103" t="str">
        <f>'14.1.ТС УЧ'!D121</f>
        <v>Т67.2</v>
      </c>
      <c r="E122" s="103" t="str">
        <f>'14.1.ТС УЧ'!E121</f>
        <v>Т67.3</v>
      </c>
      <c r="F122" s="103">
        <f>IF('14.1.ТС УЧ'!G121="Подземная канальная или подвальная",2,IF('14.1.ТС УЧ'!G121="Подземная бесканальная",2,IF('14.1.ТС УЧ'!G121="Надземная",1,0)))</f>
        <v>1</v>
      </c>
      <c r="G122" s="103">
        <f t="shared" si="20"/>
        <v>0.05</v>
      </c>
      <c r="H122" s="103">
        <f ca="1">IF(C122=0,0,(YEAR(TODAY())-'14.1.ТС УЧ'!F121)*0.85)</f>
        <v>41.65</v>
      </c>
      <c r="I122" s="103">
        <f>IF(C122=0,0,'14.1.ТС УЧ'!I121/1000)</f>
        <v>8.0000000000000002E-3</v>
      </c>
      <c r="J122" s="24">
        <f>IF(C122=0,0,'14.1.ТС УЧ'!H121/1000)</f>
        <v>8.1000000000000003E-2</v>
      </c>
      <c r="K122" s="103">
        <f t="shared" si="21"/>
        <v>8.0000000000000002E-3</v>
      </c>
      <c r="L122" s="25">
        <f t="shared" ca="1" si="22"/>
        <v>4.012252560702728</v>
      </c>
      <c r="M122" s="25">
        <f t="shared" ca="1" si="23"/>
        <v>2.9410125586525136E-2</v>
      </c>
      <c r="N122" s="25">
        <f t="shared" ca="1" si="24"/>
        <v>3.6762656983156421</v>
      </c>
      <c r="O122" s="24">
        <f t="shared" si="25"/>
        <v>5.8864642017541531</v>
      </c>
      <c r="P122" s="11">
        <f t="shared" si="26"/>
        <v>0.16988126755310975</v>
      </c>
      <c r="Q122" s="11">
        <f t="shared" si="27"/>
        <v>0</v>
      </c>
      <c r="R122" s="10">
        <f t="shared" ca="1" si="28"/>
        <v>0.97101814340576786</v>
      </c>
      <c r="U122" s="10">
        <f t="shared" ca="1" si="29"/>
        <v>55.423791826190332</v>
      </c>
    </row>
    <row r="123" spans="2:21" ht="28.8" x14ac:dyDescent="0.3">
      <c r="B123" s="103">
        <v>117</v>
      </c>
      <c r="C123" s="103" t="str">
        <f>'14.1.ТС УЧ'!C122</f>
        <v>Котельная №1 с. Дивеево</v>
      </c>
      <c r="D123" s="103" t="str">
        <f>'14.1.ТС УЧ'!D122</f>
        <v>Т67.4</v>
      </c>
      <c r="E123" s="103" t="str">
        <f>'14.1.ТС УЧ'!E122</f>
        <v>Т67.5</v>
      </c>
      <c r="F123" s="103">
        <f>IF('14.1.ТС УЧ'!G122="Подземная канальная или подвальная",2,IF('14.1.ТС УЧ'!G122="Подземная бесканальная",2,IF('14.1.ТС УЧ'!G122="Надземная",1,0)))</f>
        <v>1</v>
      </c>
      <c r="G123" s="103">
        <f t="shared" si="20"/>
        <v>0.05</v>
      </c>
      <c r="H123" s="103">
        <f ca="1">IF(C123=0,0,(YEAR(TODAY())-'14.1.ТС УЧ'!F122)*0.85)</f>
        <v>41.65</v>
      </c>
      <c r="I123" s="103">
        <f>IF(C123=0,0,'14.1.ТС УЧ'!I122/1000)</f>
        <v>1.2E-2</v>
      </c>
      <c r="J123" s="24">
        <f>IF(C123=0,0,'14.1.ТС УЧ'!H122/1000)</f>
        <v>8.1000000000000003E-2</v>
      </c>
      <c r="K123" s="103">
        <f t="shared" si="21"/>
        <v>1.2E-2</v>
      </c>
      <c r="L123" s="25">
        <f t="shared" ca="1" si="22"/>
        <v>4.012252560702728</v>
      </c>
      <c r="M123" s="25">
        <f t="shared" ca="1" si="23"/>
        <v>4.4115188379787708E-2</v>
      </c>
      <c r="N123" s="25">
        <f t="shared" ca="1" si="24"/>
        <v>3.6762656983156421</v>
      </c>
      <c r="O123" s="24">
        <f t="shared" si="25"/>
        <v>5.8853919596613666</v>
      </c>
      <c r="P123" s="11">
        <f t="shared" si="26"/>
        <v>0.1699122177170232</v>
      </c>
      <c r="Q123" s="11">
        <f t="shared" si="27"/>
        <v>0</v>
      </c>
      <c r="R123" s="10">
        <f t="shared" ca="1" si="28"/>
        <v>0.95684373384551635</v>
      </c>
      <c r="U123" s="10">
        <f t="shared" ca="1" si="29"/>
        <v>55.68342700117968</v>
      </c>
    </row>
    <row r="124" spans="2:21" ht="28.8" x14ac:dyDescent="0.3">
      <c r="B124" s="103">
        <v>118</v>
      </c>
      <c r="C124" s="103" t="str">
        <f>'14.1.ТС УЧ'!C123</f>
        <v>Котельная №1 с. Дивеево</v>
      </c>
      <c r="D124" s="103" t="str">
        <f>'14.1.ТС УЧ'!D123</f>
        <v>Т68</v>
      </c>
      <c r="E124" s="103" t="str">
        <f>'14.1.ТС УЧ'!E123</f>
        <v>Т68.1</v>
      </c>
      <c r="F124" s="103">
        <f>IF('14.1.ТС УЧ'!G123="Подземная канальная или подвальная",2,IF('14.1.ТС УЧ'!G123="Подземная бесканальная",2,IF('14.1.ТС УЧ'!G123="Надземная",1,0)))</f>
        <v>1</v>
      </c>
      <c r="G124" s="103">
        <f t="shared" si="20"/>
        <v>0.05</v>
      </c>
      <c r="H124" s="103">
        <f ca="1">IF(C124=0,0,(YEAR(TODAY())-'14.1.ТС УЧ'!F123)*0.85)</f>
        <v>41.65</v>
      </c>
      <c r="I124" s="103">
        <f>IF(C124=0,0,'14.1.ТС УЧ'!I123/1000)</f>
        <v>0.02</v>
      </c>
      <c r="J124" s="24">
        <f>IF(C124=0,0,'14.1.ТС УЧ'!H123/1000)</f>
        <v>8.1000000000000003E-2</v>
      </c>
      <c r="K124" s="103">
        <f t="shared" si="21"/>
        <v>0.02</v>
      </c>
      <c r="L124" s="25">
        <f t="shared" ca="1" si="22"/>
        <v>4.012252560702728</v>
      </c>
      <c r="M124" s="25">
        <f t="shared" ca="1" si="23"/>
        <v>7.3525313966312844E-2</v>
      </c>
      <c r="N124" s="25">
        <f t="shared" ca="1" si="24"/>
        <v>3.6762656983156421</v>
      </c>
      <c r="O124" s="24">
        <f t="shared" si="25"/>
        <v>5.8832474754757982</v>
      </c>
      <c r="P124" s="11">
        <f t="shared" si="26"/>
        <v>0.16997415188949308</v>
      </c>
      <c r="Q124" s="11">
        <f t="shared" si="27"/>
        <v>0</v>
      </c>
      <c r="R124" s="10">
        <f t="shared" ca="1" si="28"/>
        <v>0.92911262596811595</v>
      </c>
      <c r="U124" s="10">
        <f t="shared" ca="1" si="29"/>
        <v>56.115994618955554</v>
      </c>
    </row>
    <row r="125" spans="2:21" ht="28.8" x14ac:dyDescent="0.3">
      <c r="B125" s="103">
        <v>119</v>
      </c>
      <c r="C125" s="103" t="str">
        <f>'14.1.ТС УЧ'!C124</f>
        <v>Котельная №1 с. Дивеево</v>
      </c>
      <c r="D125" s="103" t="str">
        <f>'14.1.ТС УЧ'!D124</f>
        <v>Т10</v>
      </c>
      <c r="E125" s="103" t="str">
        <f>'14.1.ТС УЧ'!E124</f>
        <v>Т30</v>
      </c>
      <c r="F125" s="103">
        <f>IF('14.1.ТС УЧ'!G124="Подземная канальная или подвальная",2,IF('14.1.ТС УЧ'!G124="Подземная бесканальная",2,IF('14.1.ТС УЧ'!G124="Надземная",1,0)))</f>
        <v>2</v>
      </c>
      <c r="G125" s="103">
        <f t="shared" si="20"/>
        <v>0.05</v>
      </c>
      <c r="H125" s="103">
        <f ca="1">IF(C125=0,0,(YEAR(TODAY())-'14.1.ТС УЧ'!F124)*0.85)</f>
        <v>41.65</v>
      </c>
      <c r="I125" s="103">
        <f>IF(C125=0,0,'14.1.ТС УЧ'!I124/1000)</f>
        <v>8.5999999999999993E-2</v>
      </c>
      <c r="J125" s="24">
        <f>IF(C125=0,0,'14.1.ТС УЧ'!H124/1000)</f>
        <v>8.1000000000000003E-2</v>
      </c>
      <c r="K125" s="103">
        <f t="shared" si="21"/>
        <v>8.5999999999999993E-2</v>
      </c>
      <c r="L125" s="25">
        <f t="shared" ca="1" si="22"/>
        <v>4.012252560702728</v>
      </c>
      <c r="M125" s="25">
        <f t="shared" ca="1" si="23"/>
        <v>0.31615885005514521</v>
      </c>
      <c r="N125" s="25">
        <f t="shared" ca="1" si="24"/>
        <v>3.6762656983156421</v>
      </c>
      <c r="O125" s="24">
        <f t="shared" si="25"/>
        <v>5.865555480944856</v>
      </c>
      <c r="P125" s="11">
        <f t="shared" si="26"/>
        <v>0.17048683679638718</v>
      </c>
      <c r="Q125" s="11">
        <f t="shared" si="27"/>
        <v>0</v>
      </c>
      <c r="R125" s="10">
        <f t="shared" ca="1" si="28"/>
        <v>0.72894364823157598</v>
      </c>
      <c r="U125" s="10">
        <f t="shared" ca="1" si="29"/>
        <v>57.970441894745733</v>
      </c>
    </row>
    <row r="126" spans="2:21" ht="28.8" x14ac:dyDescent="0.3">
      <c r="B126" s="103">
        <v>120</v>
      </c>
      <c r="C126" s="103" t="str">
        <f>'14.1.ТС УЧ'!C125</f>
        <v>Котельная №1 с. Дивеево</v>
      </c>
      <c r="D126" s="103" t="str">
        <f>'14.1.ТС УЧ'!D125</f>
        <v>Т67.5</v>
      </c>
      <c r="E126" s="103" t="str">
        <f>'14.1.ТС УЧ'!E125</f>
        <v>Т68</v>
      </c>
      <c r="F126" s="103">
        <f>IF('14.1.ТС УЧ'!G125="Подземная канальная или подвальная",2,IF('14.1.ТС УЧ'!G125="Подземная бесканальная",2,IF('14.1.ТС УЧ'!G125="Надземная",1,0)))</f>
        <v>2</v>
      </c>
      <c r="G126" s="103">
        <f t="shared" si="20"/>
        <v>0.05</v>
      </c>
      <c r="H126" s="103">
        <f ca="1">IF(C126=0,0,(YEAR(TODAY())-'14.1.ТС УЧ'!F125)*0.85)</f>
        <v>41.65</v>
      </c>
      <c r="I126" s="103">
        <f>IF(C126=0,0,'14.1.ТС УЧ'!I125/1000)</f>
        <v>5.0000000000000001E-3</v>
      </c>
      <c r="J126" s="24">
        <f>IF(C126=0,0,'14.1.ТС УЧ'!H125/1000)</f>
        <v>8.1000000000000003E-2</v>
      </c>
      <c r="K126" s="103">
        <f t="shared" si="21"/>
        <v>5.0000000000000001E-3</v>
      </c>
      <c r="L126" s="25">
        <f t="shared" ca="1" si="22"/>
        <v>4.012252560702728</v>
      </c>
      <c r="M126" s="25">
        <f t="shared" ca="1" si="23"/>
        <v>1.8381328491578211E-2</v>
      </c>
      <c r="N126" s="25">
        <f t="shared" ca="1" si="24"/>
        <v>3.6762656983156421</v>
      </c>
      <c r="O126" s="24">
        <f t="shared" si="25"/>
        <v>5.8872683833237396</v>
      </c>
      <c r="P126" s="11">
        <f t="shared" si="26"/>
        <v>0.16985806232863399</v>
      </c>
      <c r="Q126" s="11">
        <f t="shared" si="27"/>
        <v>0</v>
      </c>
      <c r="R126" s="10">
        <f t="shared" ca="1" si="28"/>
        <v>0.98178657777298317</v>
      </c>
      <c r="U126" s="10">
        <f t="shared" ca="1" si="29"/>
        <v>58.078657708817687</v>
      </c>
    </row>
    <row r="127" spans="2:21" ht="28.8" x14ac:dyDescent="0.3">
      <c r="B127" s="103">
        <v>121</v>
      </c>
      <c r="C127" s="103" t="str">
        <f>'14.1.ТС УЧ'!C126</f>
        <v>Котельная №1 с. Дивеево</v>
      </c>
      <c r="D127" s="103" t="str">
        <f>'14.1.ТС УЧ'!D126</f>
        <v>Т66</v>
      </c>
      <c r="E127" s="103" t="str">
        <f>'14.1.ТС УЧ'!E126</f>
        <v>Т66.1</v>
      </c>
      <c r="F127" s="103">
        <f>IF('14.1.ТС УЧ'!G126="Подземная канальная или подвальная",2,IF('14.1.ТС УЧ'!G126="Подземная бесканальная",2,IF('14.1.ТС УЧ'!G126="Надземная",1,0)))</f>
        <v>2</v>
      </c>
      <c r="G127" s="103">
        <f t="shared" si="20"/>
        <v>0.05</v>
      </c>
      <c r="H127" s="103">
        <f ca="1">IF(C127=0,0,(YEAR(TODAY())-'14.1.ТС УЧ'!F126)*0.85)</f>
        <v>41.65</v>
      </c>
      <c r="I127" s="103">
        <f>IF(C127=0,0,'14.1.ТС УЧ'!I126/1000)</f>
        <v>4.0000000000000001E-3</v>
      </c>
      <c r="J127" s="24">
        <f>IF(C127=0,0,'14.1.ТС УЧ'!H126/1000)</f>
        <v>8.1000000000000003E-2</v>
      </c>
      <c r="K127" s="103">
        <f t="shared" si="21"/>
        <v>4.0000000000000001E-3</v>
      </c>
      <c r="L127" s="25">
        <f t="shared" ca="1" si="22"/>
        <v>4.012252560702728</v>
      </c>
      <c r="M127" s="25">
        <f t="shared" ca="1" si="23"/>
        <v>1.4705062793262568E-2</v>
      </c>
      <c r="N127" s="25">
        <f t="shared" ca="1" si="24"/>
        <v>3.6762656983156421</v>
      </c>
      <c r="O127" s="24">
        <f t="shared" si="25"/>
        <v>5.8875364438469369</v>
      </c>
      <c r="P127" s="11">
        <f t="shared" si="26"/>
        <v>0.1698503286625257</v>
      </c>
      <c r="Q127" s="11">
        <f t="shared" si="27"/>
        <v>0</v>
      </c>
      <c r="R127" s="10">
        <f t="shared" ca="1" si="28"/>
        <v>0.98540252861750255</v>
      </c>
      <c r="U127" s="10">
        <f t="shared" ca="1" si="29"/>
        <v>58.165234301922077</v>
      </c>
    </row>
    <row r="128" spans="2:21" ht="28.8" x14ac:dyDescent="0.3">
      <c r="B128" s="103">
        <v>122</v>
      </c>
      <c r="C128" s="103" t="str">
        <f>'14.1.ТС УЧ'!C127</f>
        <v>Котельная №1 с. Дивеево</v>
      </c>
      <c r="D128" s="103" t="str">
        <f>'14.1.ТС УЧ'!D127</f>
        <v>Т66.2</v>
      </c>
      <c r="E128" s="103" t="str">
        <f>'14.1.ТС УЧ'!E127</f>
        <v>Т66.3</v>
      </c>
      <c r="F128" s="103">
        <f>IF('14.1.ТС УЧ'!G127="Подземная канальная или подвальная",2,IF('14.1.ТС УЧ'!G127="Подземная бесканальная",2,IF('14.1.ТС УЧ'!G127="Надземная",1,0)))</f>
        <v>2</v>
      </c>
      <c r="G128" s="103">
        <f t="shared" si="20"/>
        <v>0.05</v>
      </c>
      <c r="H128" s="103">
        <f ca="1">IF(C128=0,0,(YEAR(TODAY())-'14.1.ТС УЧ'!F127)*0.85)</f>
        <v>41.65</v>
      </c>
      <c r="I128" s="103">
        <f>IF(C128=0,0,'14.1.ТС УЧ'!I127/1000)</f>
        <v>5.0000000000000001E-3</v>
      </c>
      <c r="J128" s="24">
        <f>IF(C128=0,0,'14.1.ТС УЧ'!H127/1000)</f>
        <v>8.1000000000000003E-2</v>
      </c>
      <c r="K128" s="103">
        <f t="shared" si="21"/>
        <v>5.0000000000000001E-3</v>
      </c>
      <c r="L128" s="25">
        <f t="shared" ca="1" si="22"/>
        <v>4.012252560702728</v>
      </c>
      <c r="M128" s="25">
        <f t="shared" ca="1" si="23"/>
        <v>1.8381328491578211E-2</v>
      </c>
      <c r="N128" s="25">
        <f t="shared" ca="1" si="24"/>
        <v>3.6762656983156421</v>
      </c>
      <c r="O128" s="24">
        <f t="shared" si="25"/>
        <v>5.8872683833237396</v>
      </c>
      <c r="P128" s="11">
        <f t="shared" si="26"/>
        <v>0.16985806232863399</v>
      </c>
      <c r="Q128" s="11">
        <f t="shared" si="27"/>
        <v>0</v>
      </c>
      <c r="R128" s="10">
        <f t="shared" ca="1" si="28"/>
        <v>0.98178657777298317</v>
      </c>
      <c r="U128" s="10">
        <f t="shared" ca="1" si="29"/>
        <v>58.273450115994031</v>
      </c>
    </row>
    <row r="129" spans="2:21" ht="28.8" x14ac:dyDescent="0.3">
      <c r="B129" s="103">
        <v>123</v>
      </c>
      <c r="C129" s="103" t="str">
        <f>'14.1.ТС УЧ'!C128</f>
        <v>Котельная №1 с. Дивеево</v>
      </c>
      <c r="D129" s="103" t="str">
        <f>'14.1.ТС УЧ'!D128</f>
        <v>Т66.4</v>
      </c>
      <c r="E129" s="103" t="str">
        <f>'14.1.ТС УЧ'!E128</f>
        <v xml:space="preserve">Т67 </v>
      </c>
      <c r="F129" s="103">
        <f>IF('14.1.ТС УЧ'!G128="Подземная канальная или подвальная",2,IF('14.1.ТС УЧ'!G128="Подземная бесканальная",2,IF('14.1.ТС УЧ'!G128="Надземная",1,0)))</f>
        <v>2</v>
      </c>
      <c r="G129" s="103">
        <f t="shared" si="20"/>
        <v>0.05</v>
      </c>
      <c r="H129" s="103">
        <f ca="1">IF(C129=0,0,(YEAR(TODAY())-'14.1.ТС УЧ'!F128)*0.85)</f>
        <v>41.65</v>
      </c>
      <c r="I129" s="103">
        <f>IF(C129=0,0,'14.1.ТС УЧ'!I128/1000)</f>
        <v>4.0000000000000001E-3</v>
      </c>
      <c r="J129" s="24">
        <f>IF(C129=0,0,'14.1.ТС УЧ'!H128/1000)</f>
        <v>8.1000000000000003E-2</v>
      </c>
      <c r="K129" s="103">
        <f t="shared" si="21"/>
        <v>4.0000000000000001E-3</v>
      </c>
      <c r="L129" s="25">
        <f t="shared" ca="1" si="22"/>
        <v>4.012252560702728</v>
      </c>
      <c r="M129" s="25">
        <f t="shared" ca="1" si="23"/>
        <v>1.4705062793262568E-2</v>
      </c>
      <c r="N129" s="25">
        <f t="shared" ca="1" si="24"/>
        <v>3.6762656983156421</v>
      </c>
      <c r="O129" s="24">
        <f t="shared" si="25"/>
        <v>5.8875364438469369</v>
      </c>
      <c r="P129" s="11">
        <f t="shared" si="26"/>
        <v>0.1698503286625257</v>
      </c>
      <c r="Q129" s="11">
        <f t="shared" si="27"/>
        <v>0</v>
      </c>
      <c r="R129" s="10">
        <f t="shared" ca="1" si="28"/>
        <v>0.98540252861750255</v>
      </c>
      <c r="U129" s="10">
        <f t="shared" ca="1" si="29"/>
        <v>58.36002670909842</v>
      </c>
    </row>
    <row r="130" spans="2:21" ht="28.8" x14ac:dyDescent="0.3">
      <c r="B130" s="103">
        <v>124</v>
      </c>
      <c r="C130" s="103" t="str">
        <f>'14.1.ТС УЧ'!C129</f>
        <v>Котельная №1 с. Дивеево</v>
      </c>
      <c r="D130" s="103" t="str">
        <f>'14.1.ТС УЧ'!D129</f>
        <v>Т67.1</v>
      </c>
      <c r="E130" s="103" t="str">
        <f>'14.1.ТС УЧ'!E129</f>
        <v xml:space="preserve">Т67.2 </v>
      </c>
      <c r="F130" s="103">
        <f>IF('14.1.ТС УЧ'!G129="Подземная канальная или подвальная",2,IF('14.1.ТС УЧ'!G129="Подземная бесканальная",2,IF('14.1.ТС УЧ'!G129="Надземная",1,0)))</f>
        <v>2</v>
      </c>
      <c r="G130" s="103">
        <f t="shared" si="20"/>
        <v>0.05</v>
      </c>
      <c r="H130" s="103">
        <f ca="1">IF(C130=0,0,(YEAR(TODAY())-'14.1.ТС УЧ'!F129)*0.85)</f>
        <v>41.65</v>
      </c>
      <c r="I130" s="103">
        <f>IF(C130=0,0,'14.1.ТС УЧ'!I129/1000)</f>
        <v>5.0000000000000001E-3</v>
      </c>
      <c r="J130" s="24">
        <f>IF(C130=0,0,'14.1.ТС УЧ'!H129/1000)</f>
        <v>8.1000000000000003E-2</v>
      </c>
      <c r="K130" s="103">
        <f t="shared" si="21"/>
        <v>5.0000000000000001E-3</v>
      </c>
      <c r="L130" s="25">
        <f t="shared" ca="1" si="22"/>
        <v>4.012252560702728</v>
      </c>
      <c r="M130" s="25">
        <f t="shared" ca="1" si="23"/>
        <v>1.8381328491578211E-2</v>
      </c>
      <c r="N130" s="25">
        <f t="shared" ca="1" si="24"/>
        <v>3.6762656983156421</v>
      </c>
      <c r="O130" s="24">
        <f t="shared" si="25"/>
        <v>5.8872683833237396</v>
      </c>
      <c r="P130" s="11">
        <f t="shared" si="26"/>
        <v>0.16985806232863399</v>
      </c>
      <c r="Q130" s="11">
        <f t="shared" si="27"/>
        <v>0</v>
      </c>
      <c r="R130" s="10">
        <f t="shared" ca="1" si="28"/>
        <v>0.98178657777298317</v>
      </c>
      <c r="U130" s="10">
        <f t="shared" ca="1" si="29"/>
        <v>58.468242523170375</v>
      </c>
    </row>
    <row r="131" spans="2:21" ht="28.8" x14ac:dyDescent="0.3">
      <c r="B131" s="103">
        <v>125</v>
      </c>
      <c r="C131" s="103" t="str">
        <f>'14.1.ТС УЧ'!C130</f>
        <v>Котельная №1 с. Дивеево</v>
      </c>
      <c r="D131" s="103" t="str">
        <f>'14.1.ТС УЧ'!D130</f>
        <v>Т67.3</v>
      </c>
      <c r="E131" s="103" t="str">
        <f>'14.1.ТС УЧ'!E130</f>
        <v xml:space="preserve">Т67.4 </v>
      </c>
      <c r="F131" s="103">
        <f>IF('14.1.ТС УЧ'!G130="Подземная канальная или подвальная",2,IF('14.1.ТС УЧ'!G130="Подземная бесканальная",2,IF('14.1.ТС УЧ'!G130="Надземная",1,0)))</f>
        <v>2</v>
      </c>
      <c r="G131" s="103">
        <f t="shared" si="20"/>
        <v>0.05</v>
      </c>
      <c r="H131" s="103">
        <f ca="1">IF(C131=0,0,(YEAR(TODAY())-'14.1.ТС УЧ'!F130)*0.85)</f>
        <v>41.65</v>
      </c>
      <c r="I131" s="103">
        <f>IF(C131=0,0,'14.1.ТС УЧ'!I130/1000)</f>
        <v>0.01</v>
      </c>
      <c r="J131" s="24">
        <f>IF(C131=0,0,'14.1.ТС УЧ'!H130/1000)</f>
        <v>8.1000000000000003E-2</v>
      </c>
      <c r="K131" s="103">
        <f t="shared" si="21"/>
        <v>0.01</v>
      </c>
      <c r="L131" s="25">
        <f t="shared" ca="1" si="22"/>
        <v>4.012252560702728</v>
      </c>
      <c r="M131" s="25">
        <f t="shared" ca="1" si="23"/>
        <v>3.6762656983156422E-2</v>
      </c>
      <c r="N131" s="25">
        <f t="shared" ca="1" si="24"/>
        <v>3.6762656983156421</v>
      </c>
      <c r="O131" s="24">
        <f t="shared" si="25"/>
        <v>5.8859280807077603</v>
      </c>
      <c r="P131" s="11">
        <f t="shared" si="26"/>
        <v>0.16989674122551526</v>
      </c>
      <c r="Q131" s="11">
        <f t="shared" si="27"/>
        <v>0</v>
      </c>
      <c r="R131" s="10">
        <f t="shared" ca="1" si="28"/>
        <v>0.96390488429518606</v>
      </c>
      <c r="U131" s="10">
        <f t="shared" ca="1" si="29"/>
        <v>58.684624878228959</v>
      </c>
    </row>
    <row r="132" spans="2:21" ht="28.8" x14ac:dyDescent="0.3">
      <c r="B132" s="103">
        <v>126</v>
      </c>
      <c r="C132" s="103" t="str">
        <f>'14.1.ТС УЧ'!C131</f>
        <v>Котельная №1 с. Дивеево</v>
      </c>
      <c r="D132" s="103" t="str">
        <f>'14.1.ТС УЧ'!D131</f>
        <v>Т68.1</v>
      </c>
      <c r="E132" s="103" t="str">
        <f>'14.1.ТС УЧ'!E131</f>
        <v xml:space="preserve">Т68.2 </v>
      </c>
      <c r="F132" s="103">
        <f>IF('14.1.ТС УЧ'!G131="Подземная канальная или подвальная",2,IF('14.1.ТС УЧ'!G131="Подземная бесканальная",2,IF('14.1.ТС УЧ'!G131="Надземная",1,0)))</f>
        <v>2</v>
      </c>
      <c r="G132" s="103">
        <f t="shared" si="20"/>
        <v>0.05</v>
      </c>
      <c r="H132" s="103">
        <f ca="1">IF(C132=0,0,(YEAR(TODAY())-'14.1.ТС УЧ'!F131)*0.85)</f>
        <v>41.65</v>
      </c>
      <c r="I132" s="103">
        <f>IF(C132=0,0,'14.1.ТС УЧ'!I131/1000)</f>
        <v>0.01</v>
      </c>
      <c r="J132" s="24">
        <f>IF(C132=0,0,'14.1.ТС УЧ'!H131/1000)</f>
        <v>8.1000000000000003E-2</v>
      </c>
      <c r="K132" s="103">
        <f t="shared" si="21"/>
        <v>0.01</v>
      </c>
      <c r="L132" s="25">
        <f t="shared" ca="1" si="22"/>
        <v>4.012252560702728</v>
      </c>
      <c r="M132" s="25">
        <f t="shared" ca="1" si="23"/>
        <v>3.6762656983156422E-2</v>
      </c>
      <c r="N132" s="25">
        <f t="shared" ca="1" si="24"/>
        <v>3.6762656983156421</v>
      </c>
      <c r="O132" s="24">
        <f t="shared" si="25"/>
        <v>5.8859280807077603</v>
      </c>
      <c r="P132" s="11">
        <f t="shared" si="26"/>
        <v>0.16989674122551526</v>
      </c>
      <c r="Q132" s="11">
        <f t="shared" si="27"/>
        <v>0</v>
      </c>
      <c r="R132" s="10">
        <f t="shared" ca="1" si="28"/>
        <v>0.96390488429518606</v>
      </c>
      <c r="U132" s="10">
        <f t="shared" ca="1" si="29"/>
        <v>58.901007233287544</v>
      </c>
    </row>
    <row r="133" spans="2:21" ht="28.8" x14ac:dyDescent="0.3">
      <c r="B133" s="103">
        <v>127</v>
      </c>
      <c r="C133" s="103" t="str">
        <f>'14.1.ТС УЧ'!C132</f>
        <v>Котельная №1 с. Дивеево</v>
      </c>
      <c r="D133" s="103" t="str">
        <f>'14.1.ТС УЧ'!D132</f>
        <v>Т41</v>
      </c>
      <c r="E133" s="103" t="str">
        <f>'14.1.ТС УЧ'!E132</f>
        <v xml:space="preserve">Т42 </v>
      </c>
      <c r="F133" s="103">
        <f>IF('14.1.ТС УЧ'!G132="Подземная канальная или подвальная",2,IF('14.1.ТС УЧ'!G132="Подземная бесканальная",2,IF('14.1.ТС УЧ'!G132="Надземная",1,0)))</f>
        <v>2</v>
      </c>
      <c r="G133" s="103">
        <f t="shared" si="20"/>
        <v>0.05</v>
      </c>
      <c r="H133" s="103">
        <f ca="1">IF(C133=0,0,(YEAR(TODAY())-'14.1.ТС УЧ'!F132)*0.85)</f>
        <v>41.65</v>
      </c>
      <c r="I133" s="103">
        <f>IF(C133=0,0,'14.1.ТС УЧ'!I132/1000)</f>
        <v>4.8000000000000001E-2</v>
      </c>
      <c r="J133" s="24">
        <f>IF(C133=0,0,'14.1.ТС УЧ'!H132/1000)</f>
        <v>8.1000000000000003E-2</v>
      </c>
      <c r="K133" s="103">
        <f t="shared" si="21"/>
        <v>4.8000000000000001E-2</v>
      </c>
      <c r="L133" s="25">
        <f t="shared" ca="1" si="22"/>
        <v>4.012252560702728</v>
      </c>
      <c r="M133" s="25">
        <f t="shared" ca="1" si="23"/>
        <v>0.17646075351915083</v>
      </c>
      <c r="N133" s="25">
        <f t="shared" ca="1" si="24"/>
        <v>3.6762656983156421</v>
      </c>
      <c r="O133" s="24">
        <f t="shared" si="25"/>
        <v>5.8757417808263082</v>
      </c>
      <c r="P133" s="11">
        <f t="shared" si="26"/>
        <v>0.17019127751038943</v>
      </c>
      <c r="Q133" s="11">
        <f t="shared" si="27"/>
        <v>0</v>
      </c>
      <c r="R133" s="10">
        <f t="shared" ca="1" si="28"/>
        <v>0.83823167615305971</v>
      </c>
      <c r="U133" s="10">
        <f t="shared" ca="1" si="29"/>
        <v>59.937845055416112</v>
      </c>
    </row>
    <row r="134" spans="2:21" ht="28.8" x14ac:dyDescent="0.3">
      <c r="B134" s="103">
        <v>128</v>
      </c>
      <c r="C134" s="103" t="str">
        <f>'14.1.ТС УЧ'!C133</f>
        <v>Котельная №1 с. Дивеево</v>
      </c>
      <c r="D134" s="103" t="str">
        <f>'14.1.ТС УЧ'!D133</f>
        <v>Т42</v>
      </c>
      <c r="E134" s="103" t="str">
        <f>'14.1.ТС УЧ'!E133</f>
        <v xml:space="preserve">Т43 </v>
      </c>
      <c r="F134" s="103">
        <f>IF('14.1.ТС УЧ'!G133="Подземная канальная или подвальная",2,IF('14.1.ТС УЧ'!G133="Подземная бесканальная",2,IF('14.1.ТС УЧ'!G133="Надземная",1,0)))</f>
        <v>2</v>
      </c>
      <c r="G134" s="103">
        <f t="shared" si="20"/>
        <v>0.05</v>
      </c>
      <c r="H134" s="103">
        <f ca="1">IF(C134=0,0,(YEAR(TODAY())-'14.1.ТС УЧ'!F133)*0.85)</f>
        <v>41.65</v>
      </c>
      <c r="I134" s="103">
        <f>IF(C134=0,0,'14.1.ТС УЧ'!I133/1000)</f>
        <v>2.8000000000000001E-2</v>
      </c>
      <c r="J134" s="24">
        <f>IF(C134=0,0,'14.1.ТС УЧ'!H133/1000)</f>
        <v>8.1000000000000003E-2</v>
      </c>
      <c r="K134" s="103">
        <f t="shared" si="21"/>
        <v>2.8000000000000001E-2</v>
      </c>
      <c r="L134" s="25">
        <f t="shared" ca="1" si="22"/>
        <v>4.012252560702728</v>
      </c>
      <c r="M134" s="25">
        <f t="shared" ca="1" si="23"/>
        <v>0.10293543955283799</v>
      </c>
      <c r="N134" s="25">
        <f t="shared" ca="1" si="24"/>
        <v>3.6762656983156421</v>
      </c>
      <c r="O134" s="24">
        <f t="shared" si="25"/>
        <v>5.8811029912902297</v>
      </c>
      <c r="P134" s="11">
        <f t="shared" si="26"/>
        <v>0.17003613122929076</v>
      </c>
      <c r="Q134" s="11">
        <f t="shared" si="27"/>
        <v>0</v>
      </c>
      <c r="R134" s="10">
        <f t="shared" ca="1" si="28"/>
        <v>0.90218521708241761</v>
      </c>
      <c r="U134" s="10">
        <f t="shared" ca="1" si="29"/>
        <v>60.543218976880084</v>
      </c>
    </row>
    <row r="135" spans="2:21" ht="28.8" x14ac:dyDescent="0.3">
      <c r="B135" s="103">
        <v>129</v>
      </c>
      <c r="C135" s="103" t="str">
        <f>'14.1.ТС УЧ'!C134</f>
        <v>Котельная №1 с. Дивеево</v>
      </c>
      <c r="D135" s="103" t="str">
        <f>'14.1.ТС УЧ'!D134</f>
        <v>Т43</v>
      </c>
      <c r="E135" s="103" t="str">
        <f>'14.1.ТС УЧ'!E134</f>
        <v xml:space="preserve">Т45 </v>
      </c>
      <c r="F135" s="103">
        <f>IF('14.1.ТС УЧ'!G134="Подземная канальная или подвальная",2,IF('14.1.ТС УЧ'!G134="Подземная бесканальная",2,IF('14.1.ТС УЧ'!G134="Надземная",1,0)))</f>
        <v>2</v>
      </c>
      <c r="G135" s="103">
        <f t="shared" si="20"/>
        <v>0.05</v>
      </c>
      <c r="H135" s="103">
        <f ca="1">IF(C135=0,0,(YEAR(TODAY())-'14.1.ТС УЧ'!F134)*0.85)</f>
        <v>41.65</v>
      </c>
      <c r="I135" s="103">
        <f>IF(C135=0,0,'14.1.ТС УЧ'!I134/1000)</f>
        <v>7.1999999999999995E-2</v>
      </c>
      <c r="J135" s="24">
        <f>IF(C135=0,0,'14.1.ТС УЧ'!H134/1000)</f>
        <v>8.1000000000000003E-2</v>
      </c>
      <c r="K135" s="103">
        <f t="shared" si="21"/>
        <v>7.1999999999999995E-2</v>
      </c>
      <c r="L135" s="25">
        <f t="shared" ca="1" si="22"/>
        <v>4.012252560702728</v>
      </c>
      <c r="M135" s="25">
        <f t="shared" ca="1" si="23"/>
        <v>0.26469113027872621</v>
      </c>
      <c r="N135" s="25">
        <f t="shared" ca="1" si="24"/>
        <v>3.6762656983156421</v>
      </c>
      <c r="O135" s="24">
        <f t="shared" si="25"/>
        <v>5.8693083282696019</v>
      </c>
      <c r="P135" s="11">
        <f t="shared" si="26"/>
        <v>0.17037782717658342</v>
      </c>
      <c r="Q135" s="11">
        <f t="shared" si="27"/>
        <v>0</v>
      </c>
      <c r="R135" s="10">
        <f t="shared" ca="1" si="28"/>
        <v>0.7674429532634699</v>
      </c>
      <c r="U135" s="10">
        <f t="shared" ca="1" si="29"/>
        <v>62.096772832244106</v>
      </c>
    </row>
    <row r="136" spans="2:21" ht="28.8" x14ac:dyDescent="0.3">
      <c r="B136" s="103">
        <v>130</v>
      </c>
      <c r="C136" s="103" t="str">
        <f>'14.1.ТС УЧ'!C135</f>
        <v>Котельная №1 с. Дивеево</v>
      </c>
      <c r="D136" s="103" t="str">
        <f>'14.1.ТС УЧ'!D135</f>
        <v>ТК2-ГВС</v>
      </c>
      <c r="E136" s="103" t="str">
        <f>'14.1.ТС УЧ'!E135</f>
        <v xml:space="preserve">ТК4-ГВС </v>
      </c>
      <c r="F136" s="103">
        <f>IF('14.1.ТС УЧ'!G135="Подземная канальная или подвальная",2,IF('14.1.ТС УЧ'!G135="Подземная бесканальная",2,IF('14.1.ТС УЧ'!G135="Надземная",1,0)))</f>
        <v>2</v>
      </c>
      <c r="G136" s="103">
        <f t="shared" si="20"/>
        <v>0.05</v>
      </c>
      <c r="H136" s="103">
        <f ca="1">IF(C136=0,0,(YEAR(TODAY())-'14.1.ТС УЧ'!F135)*0.85)</f>
        <v>12.75</v>
      </c>
      <c r="I136" s="103">
        <f>IF(C136=0,0,'14.1.ТС УЧ'!I135/1000)</f>
        <v>2.9000000000000001E-2</v>
      </c>
      <c r="J136" s="24">
        <f>IF(C136=0,0,'14.1.ТС УЧ'!H135/1000)</f>
        <v>8.1000000000000003E-2</v>
      </c>
      <c r="K136" s="103">
        <f t="shared" si="21"/>
        <v>2.9000000000000001E-2</v>
      </c>
      <c r="L136" s="25">
        <f t="shared" ca="1" si="22"/>
        <v>1</v>
      </c>
      <c r="M136" s="25">
        <f t="shared" ca="1" si="23"/>
        <v>1.4500000000000001E-3</v>
      </c>
      <c r="N136" s="25">
        <f t="shared" ca="1" si="24"/>
        <v>0.05</v>
      </c>
      <c r="O136" s="24">
        <f t="shared" si="25"/>
        <v>5.8808349307670342</v>
      </c>
      <c r="P136" s="11">
        <f t="shared" si="26"/>
        <v>0.17004388182505414</v>
      </c>
      <c r="Q136" s="11">
        <f t="shared" si="27"/>
        <v>0</v>
      </c>
      <c r="R136" s="10">
        <f t="shared" ca="1" si="28"/>
        <v>0.99855105074207995</v>
      </c>
      <c r="U136" s="10">
        <f t="shared" ca="1" si="29"/>
        <v>62.105300042893717</v>
      </c>
    </row>
    <row r="137" spans="2:21" ht="28.8" x14ac:dyDescent="0.3">
      <c r="B137" s="103">
        <v>131</v>
      </c>
      <c r="C137" s="103" t="str">
        <f>'14.1.ТС УЧ'!C136</f>
        <v>Котельная №1 с. Дивеево</v>
      </c>
      <c r="D137" s="103" t="str">
        <f>'14.1.ТС УЧ'!D136</f>
        <v>ТК4-ГВС</v>
      </c>
      <c r="E137" s="103" t="str">
        <f>'14.1.ТС УЧ'!E136</f>
        <v xml:space="preserve">ТК5-ГВС </v>
      </c>
      <c r="F137" s="103">
        <f>IF('14.1.ТС УЧ'!G136="Подземная канальная или подвальная",2,IF('14.1.ТС УЧ'!G136="Подземная бесканальная",2,IF('14.1.ТС УЧ'!G136="Надземная",1,0)))</f>
        <v>2</v>
      </c>
      <c r="G137" s="103">
        <f t="shared" si="20"/>
        <v>0.05</v>
      </c>
      <c r="H137" s="103">
        <f ca="1">IF(C137=0,0,(YEAR(TODAY())-'14.1.ТС УЧ'!F136)*0.85)</f>
        <v>12.75</v>
      </c>
      <c r="I137" s="103">
        <f>IF(C137=0,0,'14.1.ТС УЧ'!I136/1000)</f>
        <v>2.5999999999999999E-2</v>
      </c>
      <c r="J137" s="24">
        <f>IF(C137=0,0,'14.1.ТС УЧ'!H136/1000)</f>
        <v>8.1000000000000003E-2</v>
      </c>
      <c r="K137" s="103">
        <f t="shared" si="21"/>
        <v>2.5999999999999999E-2</v>
      </c>
      <c r="L137" s="25">
        <f t="shared" ca="1" si="22"/>
        <v>1</v>
      </c>
      <c r="M137" s="25">
        <f t="shared" ca="1" si="23"/>
        <v>1.2999999999999999E-3</v>
      </c>
      <c r="N137" s="25">
        <f t="shared" ca="1" si="24"/>
        <v>0.05</v>
      </c>
      <c r="O137" s="24">
        <f t="shared" si="25"/>
        <v>5.8816391123366216</v>
      </c>
      <c r="P137" s="11">
        <f t="shared" si="26"/>
        <v>0.17002063215720253</v>
      </c>
      <c r="Q137" s="11">
        <f t="shared" si="27"/>
        <v>0</v>
      </c>
      <c r="R137" s="10">
        <f t="shared" ca="1" si="28"/>
        <v>0.99870084463395226</v>
      </c>
      <c r="U137" s="10">
        <f t="shared" ca="1" si="29"/>
        <v>62.112946173739758</v>
      </c>
    </row>
    <row r="138" spans="2:21" ht="28.8" x14ac:dyDescent="0.3">
      <c r="B138" s="103">
        <v>132</v>
      </c>
      <c r="C138" s="103" t="str">
        <f>'14.1.ТС УЧ'!C137</f>
        <v>Котельная №1 с. Дивеево</v>
      </c>
      <c r="D138" s="103" t="str">
        <f>'14.1.ТС УЧ'!D137</f>
        <v>ТК5-ГВС</v>
      </c>
      <c r="E138" s="103" t="str">
        <f>'14.1.ТС УЧ'!E137</f>
        <v xml:space="preserve">ТК6-ГВС </v>
      </c>
      <c r="F138" s="103">
        <f>IF('14.1.ТС УЧ'!G137="Подземная канальная или подвальная",2,IF('14.1.ТС УЧ'!G137="Подземная бесканальная",2,IF('14.1.ТС УЧ'!G137="Надземная",1,0)))</f>
        <v>2</v>
      </c>
      <c r="G138" s="103">
        <f t="shared" si="20"/>
        <v>0.05</v>
      </c>
      <c r="H138" s="103">
        <f ca="1">IF(C138=0,0,(YEAR(TODAY())-'14.1.ТС УЧ'!F137)*0.85)</f>
        <v>7.6499999999999995</v>
      </c>
      <c r="I138" s="103">
        <f>IF(C138=0,0,'14.1.ТС УЧ'!I137/1000)</f>
        <v>4.1500000000000002E-2</v>
      </c>
      <c r="J138" s="24">
        <f>IF(C138=0,0,'14.1.ТС УЧ'!H137/1000)</f>
        <v>8.1000000000000003E-2</v>
      </c>
      <c r="K138" s="103">
        <f t="shared" si="21"/>
        <v>4.1500000000000002E-2</v>
      </c>
      <c r="L138" s="25">
        <f t="shared" ca="1" si="22"/>
        <v>1</v>
      </c>
      <c r="M138" s="25">
        <f t="shared" ca="1" si="23"/>
        <v>2.075E-3</v>
      </c>
      <c r="N138" s="25">
        <f t="shared" ca="1" si="24"/>
        <v>0.05</v>
      </c>
      <c r="O138" s="24">
        <f t="shared" si="25"/>
        <v>5.8774841742270816</v>
      </c>
      <c r="P138" s="11">
        <f t="shared" si="26"/>
        <v>0.17014082392344423</v>
      </c>
      <c r="Q138" s="11">
        <f t="shared" si="27"/>
        <v>0</v>
      </c>
      <c r="R138" s="10">
        <f t="shared" ca="1" si="28"/>
        <v>0.99792715132424348</v>
      </c>
      <c r="U138" s="10">
        <f t="shared" ca="1" si="29"/>
        <v>62.125141953401275</v>
      </c>
    </row>
    <row r="139" spans="2:21" ht="28.8" x14ac:dyDescent="0.3">
      <c r="B139" s="103">
        <v>133</v>
      </c>
      <c r="C139" s="103" t="str">
        <f>'14.1.ТС УЧ'!C138</f>
        <v>Котельная №1 с. Дивеево</v>
      </c>
      <c r="D139" s="103" t="str">
        <f>'14.1.ТС УЧ'!D138</f>
        <v>Т69</v>
      </c>
      <c r="E139" s="103" t="str">
        <f>'14.1.ТС УЧ'!E138</f>
        <v xml:space="preserve">Т17 </v>
      </c>
      <c r="F139" s="103">
        <f>IF('14.1.ТС УЧ'!G138="Подземная канальная или подвальная",2,IF('14.1.ТС УЧ'!G138="Подземная бесканальная",2,IF('14.1.ТС УЧ'!G138="Надземная",1,0)))</f>
        <v>1</v>
      </c>
      <c r="G139" s="103">
        <f t="shared" si="20"/>
        <v>0.05</v>
      </c>
      <c r="H139" s="103">
        <f ca="1">IF(C139=0,0,(YEAR(TODAY())-'14.1.ТС УЧ'!F138)*0.85)</f>
        <v>41.65</v>
      </c>
      <c r="I139" s="103">
        <f>IF(C139=0,0,'14.1.ТС УЧ'!I138/1000)</f>
        <v>0.16</v>
      </c>
      <c r="J139" s="24">
        <f>IF(C139=0,0,'14.1.ТС УЧ'!H138/1000)</f>
        <v>6.9000000000000006E-2</v>
      </c>
      <c r="K139" s="103">
        <f t="shared" si="21"/>
        <v>0.16</v>
      </c>
      <c r="L139" s="25">
        <f t="shared" ca="1" si="22"/>
        <v>4.012252560702728</v>
      </c>
      <c r="M139" s="25">
        <f t="shared" ca="1" si="23"/>
        <v>0.58820251173050275</v>
      </c>
      <c r="N139" s="25">
        <f t="shared" ca="1" si="24"/>
        <v>3.6762656983156421</v>
      </c>
      <c r="O139" s="24">
        <f t="shared" si="25"/>
        <v>5.3318730257714044</v>
      </c>
      <c r="P139" s="11">
        <f t="shared" si="26"/>
        <v>0.18755135299856884</v>
      </c>
      <c r="Q139" s="11">
        <f t="shared" si="27"/>
        <v>0</v>
      </c>
      <c r="R139" s="10">
        <f t="shared" ca="1" si="28"/>
        <v>0.55532457756884701</v>
      </c>
      <c r="U139" s="10">
        <f t="shared" ca="1" si="29"/>
        <v>65.261363059388131</v>
      </c>
    </row>
    <row r="140" spans="2:21" ht="28.8" x14ac:dyDescent="0.3">
      <c r="B140" s="103">
        <v>134</v>
      </c>
      <c r="C140" s="103" t="str">
        <f>'14.1.ТС УЧ'!C139</f>
        <v>Котельная №1 с. Дивеево</v>
      </c>
      <c r="D140" s="103" t="str">
        <f>'14.1.ТС УЧ'!D139</f>
        <v>Т33</v>
      </c>
      <c r="E140" s="103" t="str">
        <f>'14.1.ТС УЧ'!E139</f>
        <v xml:space="preserve">Т33а </v>
      </c>
      <c r="F140" s="103">
        <f>IF('14.1.ТС УЧ'!G139="Подземная канальная или подвальная",2,IF('14.1.ТС УЧ'!G139="Подземная бесканальная",2,IF('14.1.ТС УЧ'!G139="Надземная",1,0)))</f>
        <v>2</v>
      </c>
      <c r="G140" s="103">
        <f t="shared" si="20"/>
        <v>0.05</v>
      </c>
      <c r="H140" s="103">
        <f ca="1">IF(C140=0,0,(YEAR(TODAY())-'14.1.ТС УЧ'!F139)*0.85)</f>
        <v>41.65</v>
      </c>
      <c r="I140" s="103">
        <f>IF(C140=0,0,'14.1.ТС УЧ'!I139/1000)</f>
        <v>0.04</v>
      </c>
      <c r="J140" s="24">
        <f>IF(C140=0,0,'14.1.ТС УЧ'!H139/1000)</f>
        <v>6.9000000000000006E-2</v>
      </c>
      <c r="K140" s="103">
        <f t="shared" si="21"/>
        <v>0.04</v>
      </c>
      <c r="L140" s="25">
        <f t="shared" ca="1" si="22"/>
        <v>4.012252560702728</v>
      </c>
      <c r="M140" s="25">
        <f t="shared" ca="1" si="23"/>
        <v>0.14705062793262569</v>
      </c>
      <c r="N140" s="25">
        <f t="shared" ca="1" si="24"/>
        <v>3.6762656983156421</v>
      </c>
      <c r="O140" s="24">
        <f t="shared" si="25"/>
        <v>5.3584099749784659</v>
      </c>
      <c r="P140" s="11">
        <f t="shared" si="26"/>
        <v>0.18662252509038724</v>
      </c>
      <c r="Q140" s="11">
        <f t="shared" si="27"/>
        <v>0</v>
      </c>
      <c r="R140" s="10">
        <f t="shared" ca="1" si="28"/>
        <v>0.8632502717333681</v>
      </c>
      <c r="U140" s="10">
        <f t="shared" ca="1" si="29"/>
        <v>66.049320610929158</v>
      </c>
    </row>
    <row r="141" spans="2:21" ht="28.8" x14ac:dyDescent="0.3">
      <c r="B141" s="103">
        <v>135</v>
      </c>
      <c r="C141" s="103" t="str">
        <f>'14.1.ТС УЧ'!C140</f>
        <v>Котельная №1 с. Дивеево</v>
      </c>
      <c r="D141" s="103" t="str">
        <f>'14.1.ТС УЧ'!D140</f>
        <v>Т33а</v>
      </c>
      <c r="E141" s="103" t="str">
        <f>'14.1.ТС УЧ'!E140</f>
        <v xml:space="preserve">ул. Мира, 6 </v>
      </c>
      <c r="F141" s="103">
        <f>IF('14.1.ТС УЧ'!G140="Подземная канальная или подвальная",2,IF('14.1.ТС УЧ'!G140="Подземная бесканальная",2,IF('14.1.ТС УЧ'!G140="Надземная",1,0)))</f>
        <v>2</v>
      </c>
      <c r="G141" s="103">
        <f t="shared" si="20"/>
        <v>0.05</v>
      </c>
      <c r="H141" s="103">
        <f ca="1">IF(C141=0,0,(YEAR(TODAY())-'14.1.ТС УЧ'!F140)*0.85)</f>
        <v>32.299999999999997</v>
      </c>
      <c r="I141" s="103">
        <f>IF(C141=0,0,'14.1.ТС УЧ'!I140/1000)</f>
        <v>0.01</v>
      </c>
      <c r="J141" s="24">
        <f>IF(C141=0,0,'14.1.ТС УЧ'!H140/1000)</f>
        <v>6.9000000000000006E-2</v>
      </c>
      <c r="K141" s="103">
        <f t="shared" si="21"/>
        <v>0.01</v>
      </c>
      <c r="L141" s="25">
        <f t="shared" ca="1" si="22"/>
        <v>2.5139439617343742</v>
      </c>
      <c r="M141" s="25">
        <f t="shared" ca="1" si="23"/>
        <v>2.9503537291440435E-3</v>
      </c>
      <c r="N141" s="25">
        <f t="shared" ca="1" si="24"/>
        <v>0.29503537291440435</v>
      </c>
      <c r="O141" s="24">
        <f t="shared" si="25"/>
        <v>5.3650442122802309</v>
      </c>
      <c r="P141" s="11">
        <f t="shared" si="26"/>
        <v>0.18639175381091291</v>
      </c>
      <c r="Q141" s="11">
        <f t="shared" si="27"/>
        <v>0</v>
      </c>
      <c r="R141" s="10">
        <f t="shared" ca="1" si="28"/>
        <v>0.99705399428730623</v>
      </c>
      <c r="U141" s="10">
        <f t="shared" ca="1" si="29"/>
        <v>66.065149389127882</v>
      </c>
    </row>
    <row r="142" spans="2:21" ht="28.8" x14ac:dyDescent="0.3">
      <c r="B142" s="103">
        <v>136</v>
      </c>
      <c r="C142" s="103" t="str">
        <f>'14.1.ТС УЧ'!C141</f>
        <v>Котельная №1 с. Дивеево</v>
      </c>
      <c r="D142" s="103" t="str">
        <f>'14.1.ТС УЧ'!D141</f>
        <v>Т12</v>
      </c>
      <c r="E142" s="103" t="str">
        <f>'14.1.ТС УЧ'!E141</f>
        <v xml:space="preserve">ул. Южная, 1 </v>
      </c>
      <c r="F142" s="103">
        <f>IF('14.1.ТС УЧ'!G141="Подземная канальная или подвальная",2,IF('14.1.ТС УЧ'!G141="Подземная бесканальная",2,IF('14.1.ТС УЧ'!G141="Надземная",1,0)))</f>
        <v>2</v>
      </c>
      <c r="G142" s="103">
        <f t="shared" si="20"/>
        <v>0.05</v>
      </c>
      <c r="H142" s="103">
        <f ca="1">IF(C142=0,0,(YEAR(TODAY())-'14.1.ТС УЧ'!F141)*0.85)</f>
        <v>34</v>
      </c>
      <c r="I142" s="103">
        <f>IF(C142=0,0,'14.1.ТС УЧ'!I141/1000)</f>
        <v>5.8999999999999997E-2</v>
      </c>
      <c r="J142" s="24">
        <f>IF(C142=0,0,'14.1.ТС УЧ'!H141/1000)</f>
        <v>6.9000000000000006E-2</v>
      </c>
      <c r="K142" s="103">
        <f t="shared" si="21"/>
        <v>5.8999999999999997E-2</v>
      </c>
      <c r="L142" s="25">
        <f t="shared" ca="1" si="22"/>
        <v>2.7369736958636</v>
      </c>
      <c r="M142" s="25">
        <f t="shared" ca="1" si="23"/>
        <v>2.4716496735412888E-2</v>
      </c>
      <c r="N142" s="25">
        <f t="shared" ca="1" si="24"/>
        <v>0.41892367348157439</v>
      </c>
      <c r="O142" s="24">
        <f t="shared" si="25"/>
        <v>5.3542082913540145</v>
      </c>
      <c r="P142" s="11">
        <f t="shared" si="26"/>
        <v>0.18676897602485915</v>
      </c>
      <c r="Q142" s="11">
        <f t="shared" si="27"/>
        <v>0</v>
      </c>
      <c r="R142" s="10">
        <f t="shared" ca="1" si="28"/>
        <v>0.97558645477090977</v>
      </c>
      <c r="U142" s="10">
        <f t="shared" ca="1" si="29"/>
        <v>66.19748666088185</v>
      </c>
    </row>
    <row r="143" spans="2:21" ht="28.8" x14ac:dyDescent="0.3">
      <c r="B143" s="103">
        <v>137</v>
      </c>
      <c r="C143" s="103" t="str">
        <f>'14.1.ТС УЧ'!C142</f>
        <v>Котельная №1 с. Дивеево</v>
      </c>
      <c r="D143" s="103" t="str">
        <f>'14.1.ТС УЧ'!D142</f>
        <v>Т12</v>
      </c>
      <c r="E143" s="103" t="str">
        <f>'14.1.ТС УЧ'!E142</f>
        <v xml:space="preserve">ул. Южная, 3А </v>
      </c>
      <c r="F143" s="103">
        <f>IF('14.1.ТС УЧ'!G142="Подземная канальная или подвальная",2,IF('14.1.ТС УЧ'!G142="Подземная бесканальная",2,IF('14.1.ТС УЧ'!G142="Надземная",1,0)))</f>
        <v>2</v>
      </c>
      <c r="G143" s="103">
        <f t="shared" si="20"/>
        <v>0.05</v>
      </c>
      <c r="H143" s="103">
        <f ca="1">IF(C143=0,0,(YEAR(TODAY())-'14.1.ТС УЧ'!F142)*0.85)</f>
        <v>30.599999999999998</v>
      </c>
      <c r="I143" s="103">
        <f>IF(C143=0,0,'14.1.ТС УЧ'!I142/1000)</f>
        <v>6.9000000000000006E-2</v>
      </c>
      <c r="J143" s="24">
        <f>IF(C143=0,0,'14.1.ТС УЧ'!H142/1000)</f>
        <v>6.9000000000000006E-2</v>
      </c>
      <c r="K143" s="103">
        <f t="shared" si="21"/>
        <v>6.9000000000000006E-2</v>
      </c>
      <c r="L143" s="25">
        <f t="shared" ca="1" si="22"/>
        <v>2.3090884111498902</v>
      </c>
      <c r="M143" s="25">
        <f t="shared" ca="1" si="23"/>
        <v>1.4916652948359747E-2</v>
      </c>
      <c r="N143" s="25">
        <f t="shared" ca="1" si="24"/>
        <v>0.21618337606318472</v>
      </c>
      <c r="O143" s="24">
        <f t="shared" si="25"/>
        <v>5.3519968789200929</v>
      </c>
      <c r="P143" s="11">
        <f t="shared" si="26"/>
        <v>0.18684614782544054</v>
      </c>
      <c r="Q143" s="11">
        <f t="shared" si="27"/>
        <v>0</v>
      </c>
      <c r="R143" s="10">
        <f t="shared" ca="1" si="28"/>
        <v>0.98519404920051312</v>
      </c>
      <c r="U143" s="10">
        <f t="shared" ca="1" si="29"/>
        <v>66.277320540905407</v>
      </c>
    </row>
    <row r="144" spans="2:21" ht="28.8" x14ac:dyDescent="0.3">
      <c r="B144" s="103">
        <v>138</v>
      </c>
      <c r="C144" s="103" t="str">
        <f>'14.1.ТС УЧ'!C143</f>
        <v>Котельная №1 с. Дивеево</v>
      </c>
      <c r="D144" s="103" t="str">
        <f>'14.1.ТС УЧ'!D143</f>
        <v>Т36а</v>
      </c>
      <c r="E144" s="103" t="str">
        <f>'14.1.ТС УЧ'!E143</f>
        <v xml:space="preserve">ул. Южная, 9 </v>
      </c>
      <c r="F144" s="103">
        <f>IF('14.1.ТС УЧ'!G143="Подземная канальная или подвальная",2,IF('14.1.ТС УЧ'!G143="Подземная бесканальная",2,IF('14.1.ТС УЧ'!G143="Надземная",1,0)))</f>
        <v>2</v>
      </c>
      <c r="G144" s="103">
        <f t="shared" ref="G144:G207" si="30">IF(C144=0,0,0.05)</f>
        <v>0.05</v>
      </c>
      <c r="H144" s="103">
        <f ca="1">IF(C144=0,0,(YEAR(TODAY())-'14.1.ТС УЧ'!F143)*0.85)</f>
        <v>41.65</v>
      </c>
      <c r="I144" s="103">
        <f>IF(C144=0,0,'14.1.ТС УЧ'!I143/1000)</f>
        <v>1.7999999999999999E-2</v>
      </c>
      <c r="J144" s="24">
        <f>IF(C144=0,0,'14.1.ТС УЧ'!H143/1000)</f>
        <v>6.9000000000000006E-2</v>
      </c>
      <c r="K144" s="103">
        <f t="shared" ref="K144:K207" si="31">IF(I144&lt;1,I144,IF(C144=0,0,IF(J144&lt;0.3,1,IF(J144&lt;0.6,1.5,IF(J144=0.6,2,IF(J144&lt;1.4,3,0))))))</f>
        <v>1.7999999999999999E-2</v>
      </c>
      <c r="L144" s="25">
        <f t="shared" ref="L144:L207" ca="1" si="32">IF(C144=0,0,IF(H144&gt;17,0.5*EXP(H144/20),IF(H144&gt;3,1,0.8)))</f>
        <v>4.012252560702728</v>
      </c>
      <c r="M144" s="25">
        <f t="shared" ref="M144:M207" ca="1" si="33">IF(C144=0,0,N144*I144)</f>
        <v>6.6172782569681551E-2</v>
      </c>
      <c r="N144" s="25">
        <f t="shared" ref="N144:N207" ca="1" si="34">IF(C144=0,0,G144*(0.1*H144)^(L144-1))</f>
        <v>3.6762656983156421</v>
      </c>
      <c r="O144" s="24">
        <f t="shared" ref="O144:O207" si="35">IF(C144=0,0,2.91*(1+((20.89+((-1.88)*K144))*J144^(1.2))))</f>
        <v>5.3632750823330939</v>
      </c>
      <c r="P144" s="11">
        <f t="shared" ref="P144:P207" si="36">IF(C144=0,0,1/O144)</f>
        <v>0.1864532369958147</v>
      </c>
      <c r="Q144" s="11">
        <f t="shared" ref="Q144:Q207" si="37">_xlfn.MAXIFS($U$7:$U$16,$C$7:$C$16,C144)</f>
        <v>0</v>
      </c>
      <c r="R144" s="10">
        <f t="shared" ref="R144:R207" ca="1" si="38">IF(C144=0,0,EXP(-M144))</f>
        <v>0.93596913116806302</v>
      </c>
      <c r="U144" s="10">
        <f t="shared" ca="1" si="29"/>
        <v>66.632223376790023</v>
      </c>
    </row>
    <row r="145" spans="2:21" ht="28.8" x14ac:dyDescent="0.3">
      <c r="B145" s="103">
        <v>139</v>
      </c>
      <c r="C145" s="103" t="str">
        <f>'14.1.ТС УЧ'!C144</f>
        <v>Котельная №1 с. Дивеево</v>
      </c>
      <c r="D145" s="103" t="str">
        <f>'14.1.ТС УЧ'!D144</f>
        <v>Т13</v>
      </c>
      <c r="E145" s="103" t="str">
        <f>'14.1.ТС УЧ'!E144</f>
        <v xml:space="preserve">ул. Южная, 5 </v>
      </c>
      <c r="F145" s="103">
        <f>IF('14.1.ТС УЧ'!G144="Подземная канальная или подвальная",2,IF('14.1.ТС УЧ'!G144="Подземная бесканальная",2,IF('14.1.ТС УЧ'!G144="Надземная",1,0)))</f>
        <v>2</v>
      </c>
      <c r="G145" s="103">
        <f t="shared" si="30"/>
        <v>0.05</v>
      </c>
      <c r="H145" s="103">
        <f ca="1">IF(C145=0,0,(YEAR(TODAY())-'14.1.ТС УЧ'!F144)*0.85)</f>
        <v>31.45</v>
      </c>
      <c r="I145" s="103">
        <f>IF(C145=0,0,'14.1.ТС УЧ'!I144/1000)</f>
        <v>0.01</v>
      </c>
      <c r="J145" s="24">
        <f>IF(C145=0,0,'14.1.ТС УЧ'!H144/1000)</f>
        <v>6.9000000000000006E-2</v>
      </c>
      <c r="K145" s="103">
        <f t="shared" si="31"/>
        <v>0.01</v>
      </c>
      <c r="L145" s="25">
        <f t="shared" ca="1" si="32"/>
        <v>2.4093399237801809</v>
      </c>
      <c r="M145" s="25">
        <f t="shared" ca="1" si="33"/>
        <v>2.5135449314843458E-3</v>
      </c>
      <c r="N145" s="25">
        <f t="shared" ca="1" si="34"/>
        <v>0.25135449314843455</v>
      </c>
      <c r="O145" s="24">
        <f t="shared" si="35"/>
        <v>5.3650442122802309</v>
      </c>
      <c r="P145" s="11">
        <f t="shared" si="36"/>
        <v>0.18639175381091291</v>
      </c>
      <c r="Q145" s="11">
        <f t="shared" si="37"/>
        <v>0</v>
      </c>
      <c r="R145" s="10">
        <f t="shared" ca="1" si="38"/>
        <v>0.99748961137751491</v>
      </c>
      <c r="U145" s="10">
        <f t="shared" ref="U145:U208" ca="1" si="39">IF(C144=0,0,IF(C145=C144,U144+M145/P145,M145/P145+1))</f>
        <v>66.645708656476984</v>
      </c>
    </row>
    <row r="146" spans="2:21" ht="43.2" x14ac:dyDescent="0.3">
      <c r="B146" s="103">
        <v>140</v>
      </c>
      <c r="C146" s="103" t="str">
        <f>'14.1.ТС УЧ'!C145</f>
        <v>Котельная №1 с. Дивеево</v>
      </c>
      <c r="D146" s="103" t="str">
        <f>'14.1.ТС УЧ'!D145</f>
        <v>Т16</v>
      </c>
      <c r="E146" s="103" t="str">
        <f>'14.1.ТС УЧ'!E145</f>
        <v xml:space="preserve">ул. Космонавтов, 1 </v>
      </c>
      <c r="F146" s="103">
        <f>IF('14.1.ТС УЧ'!G145="Подземная канальная или подвальная",2,IF('14.1.ТС УЧ'!G145="Подземная бесканальная",2,IF('14.1.ТС УЧ'!G145="Надземная",1,0)))</f>
        <v>2</v>
      </c>
      <c r="G146" s="103">
        <f t="shared" si="30"/>
        <v>0.05</v>
      </c>
      <c r="H146" s="103">
        <f ca="1">IF(C146=0,0,(YEAR(TODAY())-'14.1.ТС УЧ'!F145)*0.85)</f>
        <v>31.45</v>
      </c>
      <c r="I146" s="103">
        <f>IF(C146=0,0,'14.1.ТС УЧ'!I145/1000)</f>
        <v>1.4999999999999999E-2</v>
      </c>
      <c r="J146" s="24">
        <f>IF(C146=0,0,'14.1.ТС УЧ'!H145/1000)</f>
        <v>6.9000000000000006E-2</v>
      </c>
      <c r="K146" s="103">
        <f t="shared" si="31"/>
        <v>1.4999999999999999E-2</v>
      </c>
      <c r="L146" s="25">
        <f t="shared" ca="1" si="32"/>
        <v>2.4093399237801809</v>
      </c>
      <c r="M146" s="25">
        <f t="shared" ca="1" si="33"/>
        <v>3.7703173972265182E-3</v>
      </c>
      <c r="N146" s="25">
        <f t="shared" ca="1" si="34"/>
        <v>0.25135449314843455</v>
      </c>
      <c r="O146" s="24">
        <f t="shared" si="35"/>
        <v>5.3639385060632705</v>
      </c>
      <c r="P146" s="11">
        <f t="shared" si="36"/>
        <v>0.18643017604874168</v>
      </c>
      <c r="Q146" s="11">
        <f t="shared" si="37"/>
        <v>0</v>
      </c>
      <c r="R146" s="10">
        <f t="shared" ca="1" si="38"/>
        <v>0.99623678132513027</v>
      </c>
      <c r="U146" s="10">
        <f t="shared" ca="1" si="39"/>
        <v>66.665932407144041</v>
      </c>
    </row>
    <row r="147" spans="2:21" ht="28.8" x14ac:dyDescent="0.3">
      <c r="B147" s="103">
        <v>141</v>
      </c>
      <c r="C147" s="103" t="str">
        <f>'14.1.ТС УЧ'!C146</f>
        <v>Котельная №1 с. Дивеево</v>
      </c>
      <c r="D147" s="103" t="str">
        <f>'14.1.ТС УЧ'!D146</f>
        <v>Т17</v>
      </c>
      <c r="E147" s="103" t="str">
        <f>'14.1.ТС УЧ'!E146</f>
        <v xml:space="preserve">Т18 </v>
      </c>
      <c r="F147" s="103">
        <f>IF('14.1.ТС УЧ'!G146="Подземная канальная или подвальная",2,IF('14.1.ТС УЧ'!G146="Подземная бесканальная",2,IF('14.1.ТС УЧ'!G146="Надземная",1,0)))</f>
        <v>2</v>
      </c>
      <c r="G147" s="103">
        <f t="shared" si="30"/>
        <v>0.05</v>
      </c>
      <c r="H147" s="103">
        <f ca="1">IF(C147=0,0,(YEAR(TODAY())-'14.1.ТС УЧ'!F146)*0.85)</f>
        <v>37.4</v>
      </c>
      <c r="I147" s="103">
        <f>IF(C147=0,0,'14.1.ТС УЧ'!I146/1000)</f>
        <v>3.5000000000000003E-2</v>
      </c>
      <c r="J147" s="24">
        <f>IF(C147=0,0,'14.1.ТС УЧ'!H146/1000)</f>
        <v>6.9000000000000006E-2</v>
      </c>
      <c r="K147" s="103">
        <f t="shared" si="31"/>
        <v>3.5000000000000003E-2</v>
      </c>
      <c r="L147" s="25">
        <f t="shared" ca="1" si="32"/>
        <v>3.2441481996433552</v>
      </c>
      <c r="M147" s="25">
        <f t="shared" ca="1" si="33"/>
        <v>3.3779002714738209E-2</v>
      </c>
      <c r="N147" s="25">
        <f t="shared" ca="1" si="34"/>
        <v>0.96511436327823452</v>
      </c>
      <c r="O147" s="24">
        <f t="shared" si="35"/>
        <v>5.3595156811954263</v>
      </c>
      <c r="P147" s="11">
        <f t="shared" si="36"/>
        <v>0.18658402353567749</v>
      </c>
      <c r="Q147" s="11">
        <f t="shared" si="37"/>
        <v>0</v>
      </c>
      <c r="R147" s="10">
        <f t="shared" ca="1" si="38"/>
        <v>0.96678513792136134</v>
      </c>
      <c r="U147" s="10">
        <f t="shared" ca="1" si="39"/>
        <v>66.846971501888817</v>
      </c>
    </row>
    <row r="148" spans="2:21" ht="43.2" x14ac:dyDescent="0.3">
      <c r="B148" s="103">
        <v>142</v>
      </c>
      <c r="C148" s="103" t="str">
        <f>'14.1.ТС УЧ'!C147</f>
        <v>Котельная №1 с. Дивеево</v>
      </c>
      <c r="D148" s="103" t="str">
        <f>'14.1.ТС УЧ'!D147</f>
        <v>Т69</v>
      </c>
      <c r="E148" s="103" t="str">
        <f>'14.1.ТС УЧ'!E147</f>
        <v xml:space="preserve">ул. Октябрьская, 47А </v>
      </c>
      <c r="F148" s="103">
        <f>IF('14.1.ТС УЧ'!G147="Подземная канальная или подвальная",2,IF('14.1.ТС УЧ'!G147="Подземная бесканальная",2,IF('14.1.ТС УЧ'!G147="Надземная",1,0)))</f>
        <v>2</v>
      </c>
      <c r="G148" s="103">
        <f t="shared" si="30"/>
        <v>0.05</v>
      </c>
      <c r="H148" s="103">
        <f ca="1">IF(C148=0,0,(YEAR(TODAY())-'14.1.ТС УЧ'!F147)*0.85)</f>
        <v>27.2</v>
      </c>
      <c r="I148" s="103">
        <f>IF(C148=0,0,'14.1.ТС УЧ'!I147/1000)</f>
        <v>0.25600000000000001</v>
      </c>
      <c r="J148" s="24">
        <f>IF(C148=0,0,'14.1.ТС УЧ'!H147/1000)</f>
        <v>6.9000000000000006E-2</v>
      </c>
      <c r="K148" s="103">
        <f t="shared" si="31"/>
        <v>0.25600000000000001</v>
      </c>
      <c r="L148" s="25">
        <f t="shared" ca="1" si="32"/>
        <v>1.948096650897607</v>
      </c>
      <c r="M148" s="25">
        <f t="shared" ca="1" si="33"/>
        <v>3.3053944393574869E-2</v>
      </c>
      <c r="N148" s="25">
        <f t="shared" ca="1" si="34"/>
        <v>0.12911697028740182</v>
      </c>
      <c r="O148" s="24">
        <f t="shared" si="35"/>
        <v>5.3106434664057547</v>
      </c>
      <c r="P148" s="11">
        <f t="shared" si="36"/>
        <v>0.18830109878884418</v>
      </c>
      <c r="Q148" s="11">
        <f t="shared" si="37"/>
        <v>0</v>
      </c>
      <c r="R148" s="10">
        <f t="shared" ca="1" si="38"/>
        <v>0.96748636771591678</v>
      </c>
      <c r="U148" s="10">
        <f t="shared" ca="1" si="39"/>
        <v>67.022509215721499</v>
      </c>
    </row>
    <row r="149" spans="2:21" ht="28.8" x14ac:dyDescent="0.3">
      <c r="B149" s="103">
        <v>143</v>
      </c>
      <c r="C149" s="103" t="str">
        <f>'14.1.ТС УЧ'!C148</f>
        <v>Котельная №1 с. Дивеево</v>
      </c>
      <c r="D149" s="103" t="str">
        <f>'14.1.ТС УЧ'!D148</f>
        <v>Т70</v>
      </c>
      <c r="E149" s="103" t="str">
        <f>'14.1.ТС УЧ'!E148</f>
        <v xml:space="preserve">Т71 </v>
      </c>
      <c r="F149" s="103">
        <f>IF('14.1.ТС УЧ'!G148="Подземная канальная или подвальная",2,IF('14.1.ТС УЧ'!G148="Подземная бесканальная",2,IF('14.1.ТС УЧ'!G148="Надземная",1,0)))</f>
        <v>2</v>
      </c>
      <c r="G149" s="103">
        <f t="shared" si="30"/>
        <v>0.05</v>
      </c>
      <c r="H149" s="103">
        <f ca="1">IF(C149=0,0,(YEAR(TODAY())-'14.1.ТС УЧ'!F148)*0.85)</f>
        <v>41.65</v>
      </c>
      <c r="I149" s="103">
        <f>IF(C149=0,0,'14.1.ТС УЧ'!I148/1000)</f>
        <v>0.04</v>
      </c>
      <c r="J149" s="24">
        <f>IF(C149=0,0,'14.1.ТС УЧ'!H148/1000)</f>
        <v>6.9000000000000006E-2</v>
      </c>
      <c r="K149" s="103">
        <f t="shared" si="31"/>
        <v>0.04</v>
      </c>
      <c r="L149" s="25">
        <f t="shared" ca="1" si="32"/>
        <v>4.012252560702728</v>
      </c>
      <c r="M149" s="25">
        <f t="shared" ca="1" si="33"/>
        <v>0.14705062793262569</v>
      </c>
      <c r="N149" s="25">
        <f t="shared" ca="1" si="34"/>
        <v>3.6762656983156421</v>
      </c>
      <c r="O149" s="24">
        <f t="shared" si="35"/>
        <v>5.3584099749784659</v>
      </c>
      <c r="P149" s="11">
        <f t="shared" si="36"/>
        <v>0.18662252509038724</v>
      </c>
      <c r="Q149" s="11">
        <f t="shared" si="37"/>
        <v>0</v>
      </c>
      <c r="R149" s="10">
        <f t="shared" ca="1" si="38"/>
        <v>0.8632502717333681</v>
      </c>
      <c r="U149" s="10">
        <f t="shared" ca="1" si="39"/>
        <v>67.810466767262525</v>
      </c>
    </row>
    <row r="150" spans="2:21" ht="28.8" x14ac:dyDescent="0.3">
      <c r="B150" s="103">
        <v>144</v>
      </c>
      <c r="C150" s="103" t="str">
        <f>'14.1.ТС УЧ'!C149</f>
        <v>Котельная №1 с. Дивеево</v>
      </c>
      <c r="D150" s="103" t="str">
        <f>'14.1.ТС УЧ'!D149</f>
        <v>Т71</v>
      </c>
      <c r="E150" s="103" t="str">
        <f>'14.1.ТС УЧ'!E149</f>
        <v xml:space="preserve">Т72 </v>
      </c>
      <c r="F150" s="103">
        <f>IF('14.1.ТС УЧ'!G149="Подземная канальная или подвальная",2,IF('14.1.ТС УЧ'!G149="Подземная бесканальная",2,IF('14.1.ТС УЧ'!G149="Надземная",1,0)))</f>
        <v>2</v>
      </c>
      <c r="G150" s="103">
        <f t="shared" si="30"/>
        <v>0.05</v>
      </c>
      <c r="H150" s="103">
        <f ca="1">IF(C150=0,0,(YEAR(TODAY())-'14.1.ТС УЧ'!F149)*0.85)</f>
        <v>41.65</v>
      </c>
      <c r="I150" s="103">
        <f>IF(C150=0,0,'14.1.ТС УЧ'!I149/1000)</f>
        <v>3.3000000000000002E-2</v>
      </c>
      <c r="J150" s="24">
        <f>IF(C150=0,0,'14.1.ТС УЧ'!H149/1000)</f>
        <v>6.9000000000000006E-2</v>
      </c>
      <c r="K150" s="103">
        <f t="shared" si="31"/>
        <v>3.3000000000000002E-2</v>
      </c>
      <c r="L150" s="25">
        <f t="shared" ca="1" si="32"/>
        <v>4.012252560702728</v>
      </c>
      <c r="M150" s="25">
        <f t="shared" ca="1" si="33"/>
        <v>0.1213167680444162</v>
      </c>
      <c r="N150" s="25">
        <f t="shared" ca="1" si="34"/>
        <v>3.6762656983156421</v>
      </c>
      <c r="O150" s="24">
        <f t="shared" si="35"/>
        <v>5.359957963682211</v>
      </c>
      <c r="P150" s="11">
        <f t="shared" si="36"/>
        <v>0.18656862736158755</v>
      </c>
      <c r="Q150" s="11">
        <f t="shared" si="37"/>
        <v>0</v>
      </c>
      <c r="R150" s="10">
        <f t="shared" ca="1" si="38"/>
        <v>0.88575333679672275</v>
      </c>
      <c r="U150" s="10">
        <f t="shared" ca="1" si="39"/>
        <v>68.460719544270376</v>
      </c>
    </row>
    <row r="151" spans="2:21" ht="43.2" x14ac:dyDescent="0.3">
      <c r="B151" s="103">
        <v>145</v>
      </c>
      <c r="C151" s="103" t="str">
        <f>'14.1.ТС УЧ'!C150</f>
        <v>Котельная №1 с. Дивеево</v>
      </c>
      <c r="D151" s="103" t="str">
        <f>'14.1.ТС УЧ'!D150</f>
        <v>Т72</v>
      </c>
      <c r="E151" s="103" t="str">
        <f>'14.1.ТС УЧ'!E150</f>
        <v xml:space="preserve">ул. Космонавтов, 1Д </v>
      </c>
      <c r="F151" s="103">
        <f>IF('14.1.ТС УЧ'!G150="Подземная канальная или подвальная",2,IF('14.1.ТС УЧ'!G150="Подземная бесканальная",2,IF('14.1.ТС УЧ'!G150="Надземная",1,0)))</f>
        <v>2</v>
      </c>
      <c r="G151" s="103">
        <f t="shared" si="30"/>
        <v>0.05</v>
      </c>
      <c r="H151" s="103">
        <f ca="1">IF(C151=0,0,(YEAR(TODAY())-'14.1.ТС УЧ'!F150)*0.85)</f>
        <v>41.65</v>
      </c>
      <c r="I151" s="103">
        <f>IF(C151=0,0,'14.1.ТС УЧ'!I150/1000)</f>
        <v>4.5999999999999999E-2</v>
      </c>
      <c r="J151" s="24">
        <f>IF(C151=0,0,'14.1.ТС УЧ'!H150/1000)</f>
        <v>6.9000000000000006E-2</v>
      </c>
      <c r="K151" s="103">
        <f t="shared" si="31"/>
        <v>4.5999999999999999E-2</v>
      </c>
      <c r="L151" s="25">
        <f t="shared" ca="1" si="32"/>
        <v>4.012252560702728</v>
      </c>
      <c r="M151" s="25">
        <f t="shared" ca="1" si="33"/>
        <v>0.16910822212251952</v>
      </c>
      <c r="N151" s="25">
        <f t="shared" ca="1" si="34"/>
        <v>3.6762656983156421</v>
      </c>
      <c r="O151" s="24">
        <f t="shared" si="35"/>
        <v>5.3570831275181119</v>
      </c>
      <c r="P151" s="11">
        <f t="shared" si="36"/>
        <v>0.18666874793546295</v>
      </c>
      <c r="Q151" s="11">
        <f t="shared" si="37"/>
        <v>0</v>
      </c>
      <c r="R151" s="10">
        <f t="shared" ca="1" si="38"/>
        <v>0.84441751378530072</v>
      </c>
      <c r="U151" s="10">
        <f t="shared" ca="1" si="39"/>
        <v>69.36664634772751</v>
      </c>
    </row>
    <row r="152" spans="2:21" ht="28.8" x14ac:dyDescent="0.3">
      <c r="B152" s="103">
        <v>146</v>
      </c>
      <c r="C152" s="103" t="str">
        <f>'14.1.ТС УЧ'!C151</f>
        <v>Котельная №1 с. Дивеево</v>
      </c>
      <c r="D152" s="103" t="str">
        <f>'14.1.ТС УЧ'!D151</f>
        <v>ТК5</v>
      </c>
      <c r="E152" s="103" t="str">
        <f>'14.1.ТС УЧ'!E151</f>
        <v xml:space="preserve">ГрОт-Симанина, 9 </v>
      </c>
      <c r="F152" s="103">
        <f>IF('14.1.ТС УЧ'!G151="Подземная канальная или подвальная",2,IF('14.1.ТС УЧ'!G151="Подземная бесканальная",2,IF('14.1.ТС УЧ'!G151="Надземная",1,0)))</f>
        <v>2</v>
      </c>
      <c r="G152" s="103">
        <f t="shared" si="30"/>
        <v>0.05</v>
      </c>
      <c r="H152" s="103">
        <f ca="1">IF(C152=0,0,(YEAR(TODAY())-'14.1.ТС УЧ'!F151)*0.85)</f>
        <v>12.75</v>
      </c>
      <c r="I152" s="103">
        <f>IF(C152=0,0,'14.1.ТС УЧ'!I151/1000)</f>
        <v>7.0000000000000001E-3</v>
      </c>
      <c r="J152" s="24">
        <f>IF(C152=0,0,'14.1.ТС УЧ'!H151/1000)</f>
        <v>6.9000000000000006E-2</v>
      </c>
      <c r="K152" s="103">
        <f t="shared" si="31"/>
        <v>7.0000000000000001E-3</v>
      </c>
      <c r="L152" s="25">
        <f t="shared" ca="1" si="32"/>
        <v>1</v>
      </c>
      <c r="M152" s="25">
        <f t="shared" ca="1" si="33"/>
        <v>3.5000000000000005E-4</v>
      </c>
      <c r="N152" s="25">
        <f t="shared" ca="1" si="34"/>
        <v>0.05</v>
      </c>
      <c r="O152" s="24">
        <f t="shared" si="35"/>
        <v>5.3657076360104075</v>
      </c>
      <c r="P152" s="11">
        <f t="shared" si="36"/>
        <v>0.18636870806914393</v>
      </c>
      <c r="Q152" s="11">
        <f t="shared" si="37"/>
        <v>0</v>
      </c>
      <c r="R152" s="10">
        <f t="shared" ca="1" si="38"/>
        <v>0.99965006124285483</v>
      </c>
      <c r="U152" s="10">
        <f t="shared" ca="1" si="39"/>
        <v>69.368524345400118</v>
      </c>
    </row>
    <row r="153" spans="2:21" ht="28.8" x14ac:dyDescent="0.3">
      <c r="B153" s="103">
        <v>147</v>
      </c>
      <c r="C153" s="103" t="str">
        <f>'14.1.ТС УЧ'!C152</f>
        <v>Котельная №1 с. Дивеево</v>
      </c>
      <c r="D153" s="103" t="str">
        <f>'14.1.ТС УЧ'!D152</f>
        <v>ТК2</v>
      </c>
      <c r="E153" s="103" t="str">
        <f>'14.1.ТС УЧ'!E152</f>
        <v xml:space="preserve">ГрОт-Симанина, 7 </v>
      </c>
      <c r="F153" s="103">
        <f>IF('14.1.ТС УЧ'!G152="Подземная канальная или подвальная",2,IF('14.1.ТС УЧ'!G152="Подземная бесканальная",2,IF('14.1.ТС УЧ'!G152="Надземная",1,0)))</f>
        <v>2</v>
      </c>
      <c r="G153" s="103">
        <f t="shared" si="30"/>
        <v>0.05</v>
      </c>
      <c r="H153" s="103">
        <f ca="1">IF(C153=0,0,(YEAR(TODAY())-'14.1.ТС УЧ'!F152)*0.85)</f>
        <v>9.35</v>
      </c>
      <c r="I153" s="103">
        <f>IF(C153=0,0,'14.1.ТС УЧ'!I152/1000)</f>
        <v>1.2E-2</v>
      </c>
      <c r="J153" s="24">
        <f>IF(C153=0,0,'14.1.ТС УЧ'!H152/1000)</f>
        <v>6.9000000000000006E-2</v>
      </c>
      <c r="K153" s="103">
        <f t="shared" si="31"/>
        <v>1.2E-2</v>
      </c>
      <c r="L153" s="25">
        <f t="shared" ca="1" si="32"/>
        <v>1</v>
      </c>
      <c r="M153" s="25">
        <f t="shared" ca="1" si="33"/>
        <v>6.0000000000000006E-4</v>
      </c>
      <c r="N153" s="25">
        <f t="shared" ca="1" si="34"/>
        <v>0.05</v>
      </c>
      <c r="O153" s="24">
        <f t="shared" si="35"/>
        <v>5.3646019297934462</v>
      </c>
      <c r="P153" s="11">
        <f t="shared" si="36"/>
        <v>0.18640712080542071</v>
      </c>
      <c r="Q153" s="11">
        <f t="shared" si="37"/>
        <v>0</v>
      </c>
      <c r="R153" s="10">
        <f t="shared" ca="1" si="38"/>
        <v>0.99940017996400543</v>
      </c>
      <c r="U153" s="10">
        <f t="shared" ca="1" si="39"/>
        <v>69.371743106558</v>
      </c>
    </row>
    <row r="154" spans="2:21" ht="28.8" x14ac:dyDescent="0.3">
      <c r="B154" s="103">
        <v>148</v>
      </c>
      <c r="C154" s="103" t="str">
        <f>'14.1.ТС УЧ'!C153</f>
        <v>Котельная №1 с. Дивеево</v>
      </c>
      <c r="D154" s="103" t="str">
        <f>'14.1.ТС УЧ'!D153</f>
        <v>Т30</v>
      </c>
      <c r="E154" s="103" t="str">
        <f>'14.1.ТС УЧ'!E153</f>
        <v xml:space="preserve">Т33 </v>
      </c>
      <c r="F154" s="103">
        <f>IF('14.1.ТС УЧ'!G153="Подземная канальная или подвальная",2,IF('14.1.ТС УЧ'!G153="Подземная бесканальная",2,IF('14.1.ТС УЧ'!G153="Надземная",1,0)))</f>
        <v>2</v>
      </c>
      <c r="G154" s="103">
        <f t="shared" si="30"/>
        <v>0.05</v>
      </c>
      <c r="H154" s="103">
        <f ca="1">IF(C154=0,0,(YEAR(TODAY())-'14.1.ТС УЧ'!F153)*0.85)</f>
        <v>41.65</v>
      </c>
      <c r="I154" s="103">
        <f>IF(C154=0,0,'14.1.ТС УЧ'!I153/1000)</f>
        <v>0.13500000000000001</v>
      </c>
      <c r="J154" s="24">
        <f>IF(C154=0,0,'14.1.ТС УЧ'!H153/1000)</f>
        <v>6.9000000000000006E-2</v>
      </c>
      <c r="K154" s="103">
        <f t="shared" si="31"/>
        <v>0.13500000000000001</v>
      </c>
      <c r="L154" s="25">
        <f t="shared" ca="1" si="32"/>
        <v>4.012252560702728</v>
      </c>
      <c r="M154" s="25">
        <f t="shared" ca="1" si="33"/>
        <v>0.49629586927261171</v>
      </c>
      <c r="N154" s="25">
        <f t="shared" ca="1" si="34"/>
        <v>3.6762656983156421</v>
      </c>
      <c r="O154" s="24">
        <f t="shared" si="35"/>
        <v>5.337401556856209</v>
      </c>
      <c r="P154" s="11">
        <f t="shared" si="36"/>
        <v>0.18735708553077493</v>
      </c>
      <c r="Q154" s="11">
        <f t="shared" si="37"/>
        <v>0</v>
      </c>
      <c r="R154" s="10">
        <f t="shared" ca="1" si="38"/>
        <v>0.60878149468630849</v>
      </c>
      <c r="U154" s="10">
        <f t="shared" ca="1" si="39"/>
        <v>72.020673451874941</v>
      </c>
    </row>
    <row r="155" spans="2:21" ht="28.8" x14ac:dyDescent="0.3">
      <c r="B155" s="103">
        <v>149</v>
      </c>
      <c r="C155" s="103" t="str">
        <f>'14.1.ТС УЧ'!C154</f>
        <v>Котельная №1 с. Дивеево</v>
      </c>
      <c r="D155" s="103" t="str">
        <f>'14.1.ТС УЧ'!D154</f>
        <v>Т24</v>
      </c>
      <c r="E155" s="103" t="str">
        <f>'14.1.ТС УЧ'!E154</f>
        <v xml:space="preserve">ул. Южная, 4А </v>
      </c>
      <c r="F155" s="103">
        <f>IF('14.1.ТС УЧ'!G154="Подземная канальная или подвальная",2,IF('14.1.ТС УЧ'!G154="Подземная бесканальная",2,IF('14.1.ТС УЧ'!G154="Надземная",1,0)))</f>
        <v>2</v>
      </c>
      <c r="G155" s="103">
        <f t="shared" si="30"/>
        <v>0.05</v>
      </c>
      <c r="H155" s="103">
        <f ca="1">IF(C155=0,0,(YEAR(TODAY())-'14.1.ТС УЧ'!F154)*0.85)</f>
        <v>37.4</v>
      </c>
      <c r="I155" s="103">
        <f>IF(C155=0,0,'14.1.ТС УЧ'!I154/1000)</f>
        <v>3.9E-2</v>
      </c>
      <c r="J155" s="24">
        <f>IF(C155=0,0,'14.1.ТС УЧ'!H154/1000)</f>
        <v>6.9000000000000006E-2</v>
      </c>
      <c r="K155" s="103">
        <f t="shared" si="31"/>
        <v>3.9E-2</v>
      </c>
      <c r="L155" s="25">
        <f t="shared" ca="1" si="32"/>
        <v>3.2441481996433552</v>
      </c>
      <c r="M155" s="25">
        <f t="shared" ca="1" si="33"/>
        <v>3.7639460167851149E-2</v>
      </c>
      <c r="N155" s="25">
        <f t="shared" ca="1" si="34"/>
        <v>0.96511436327823452</v>
      </c>
      <c r="O155" s="24">
        <f t="shared" si="35"/>
        <v>5.3586311162218578</v>
      </c>
      <c r="P155" s="11">
        <f t="shared" si="36"/>
        <v>0.18661482350833236</v>
      </c>
      <c r="Q155" s="11">
        <f t="shared" si="37"/>
        <v>0</v>
      </c>
      <c r="R155" s="10">
        <f t="shared" ca="1" si="38"/>
        <v>0.96306009983186847</v>
      </c>
      <c r="U155" s="10">
        <f t="shared" ca="1" si="39"/>
        <v>72.222369434328186</v>
      </c>
    </row>
    <row r="156" spans="2:21" ht="28.8" x14ac:dyDescent="0.3">
      <c r="B156" s="103">
        <v>150</v>
      </c>
      <c r="C156" s="103" t="str">
        <f>'14.1.ТС УЧ'!C155</f>
        <v>Котельная №1 с. Дивеево</v>
      </c>
      <c r="D156" s="103" t="str">
        <f>'14.1.ТС УЧ'!D155</f>
        <v>Т14</v>
      </c>
      <c r="E156" s="103" t="str">
        <f>'14.1.ТС УЧ'!E155</f>
        <v xml:space="preserve">Т16 </v>
      </c>
      <c r="F156" s="103">
        <f>IF('14.1.ТС УЧ'!G155="Подземная канальная или подвальная",2,IF('14.1.ТС УЧ'!G155="Подземная бесканальная",2,IF('14.1.ТС УЧ'!G155="Надземная",1,0)))</f>
        <v>2</v>
      </c>
      <c r="G156" s="103">
        <f t="shared" si="30"/>
        <v>0.05</v>
      </c>
      <c r="H156" s="103">
        <f ca="1">IF(C156=0,0,(YEAR(TODAY())-'14.1.ТС УЧ'!F155)*0.85)</f>
        <v>41.65</v>
      </c>
      <c r="I156" s="103">
        <f>IF(C156=0,0,'14.1.ТС УЧ'!I155/1000)</f>
        <v>0.09</v>
      </c>
      <c r="J156" s="24">
        <f>IF(C156=0,0,'14.1.ТС УЧ'!H155/1000)</f>
        <v>6.9000000000000006E-2</v>
      </c>
      <c r="K156" s="103">
        <f t="shared" si="31"/>
        <v>0.09</v>
      </c>
      <c r="L156" s="25">
        <f t="shared" ca="1" si="32"/>
        <v>4.012252560702728</v>
      </c>
      <c r="M156" s="25">
        <f t="shared" ca="1" si="33"/>
        <v>0.33086391284840777</v>
      </c>
      <c r="N156" s="25">
        <f t="shared" ca="1" si="34"/>
        <v>3.6762656983156421</v>
      </c>
      <c r="O156" s="24">
        <f t="shared" si="35"/>
        <v>5.3473529128088559</v>
      </c>
      <c r="P156" s="11">
        <f t="shared" si="36"/>
        <v>0.18700841637076845</v>
      </c>
      <c r="Q156" s="11">
        <f t="shared" si="37"/>
        <v>0</v>
      </c>
      <c r="R156" s="10">
        <f t="shared" ca="1" si="38"/>
        <v>0.71830291418706227</v>
      </c>
      <c r="U156" s="10">
        <f t="shared" ca="1" si="39"/>
        <v>73.991615542441451</v>
      </c>
    </row>
    <row r="157" spans="2:21" ht="28.8" x14ac:dyDescent="0.3">
      <c r="B157" s="103">
        <v>151</v>
      </c>
      <c r="C157" s="103" t="str">
        <f>'14.1.ТС УЧ'!C156</f>
        <v>Котельная №1 с. Дивеево</v>
      </c>
      <c r="D157" s="103" t="str">
        <f>'14.1.ТС УЧ'!D156</f>
        <v>ТК10</v>
      </c>
      <c r="E157" s="103" t="str">
        <f>'14.1.ТС УЧ'!E156</f>
        <v xml:space="preserve">ул. Южная, 15/3 </v>
      </c>
      <c r="F157" s="103">
        <f>IF('14.1.ТС УЧ'!G156="Подземная канальная или подвальная",2,IF('14.1.ТС УЧ'!G156="Подземная бесканальная",2,IF('14.1.ТС УЧ'!G156="Надземная",1,0)))</f>
        <v>2</v>
      </c>
      <c r="G157" s="103">
        <f t="shared" si="30"/>
        <v>0.05</v>
      </c>
      <c r="H157" s="103">
        <f ca="1">IF(C157=0,0,(YEAR(TODAY())-'14.1.ТС УЧ'!F156)*0.85)</f>
        <v>4.25</v>
      </c>
      <c r="I157" s="103">
        <f>IF(C157=0,0,'14.1.ТС УЧ'!I156/1000)</f>
        <v>1.2E-2</v>
      </c>
      <c r="J157" s="24">
        <f>IF(C157=0,0,'14.1.ТС УЧ'!H156/1000)</f>
        <v>6.9000000000000006E-2</v>
      </c>
      <c r="K157" s="103">
        <f t="shared" si="31"/>
        <v>1.2E-2</v>
      </c>
      <c r="L157" s="25">
        <f t="shared" ca="1" si="32"/>
        <v>1</v>
      </c>
      <c r="M157" s="25">
        <f t="shared" ca="1" si="33"/>
        <v>6.0000000000000006E-4</v>
      </c>
      <c r="N157" s="25">
        <f t="shared" ca="1" si="34"/>
        <v>0.05</v>
      </c>
      <c r="O157" s="24">
        <f t="shared" si="35"/>
        <v>5.3646019297934462</v>
      </c>
      <c r="P157" s="11">
        <f t="shared" si="36"/>
        <v>0.18640712080542071</v>
      </c>
      <c r="Q157" s="11">
        <f t="shared" si="37"/>
        <v>0</v>
      </c>
      <c r="R157" s="10">
        <f t="shared" ca="1" si="38"/>
        <v>0.99940017996400543</v>
      </c>
      <c r="U157" s="10">
        <f t="shared" ca="1" si="39"/>
        <v>73.994834303599333</v>
      </c>
    </row>
    <row r="158" spans="2:21" ht="28.8" x14ac:dyDescent="0.3">
      <c r="B158" s="103">
        <v>152</v>
      </c>
      <c r="C158" s="103" t="str">
        <f>'14.1.ТС УЧ'!C157</f>
        <v>Котельная №1 с. Дивеево</v>
      </c>
      <c r="D158" s="103" t="str">
        <f>'14.1.ТС УЧ'!D157</f>
        <v>ТК11</v>
      </c>
      <c r="E158" s="103" t="str">
        <f>'14.1.ТС УЧ'!E157</f>
        <v xml:space="preserve">ТК13 </v>
      </c>
      <c r="F158" s="103">
        <f>IF('14.1.ТС УЧ'!G157="Подземная канальная или подвальная",2,IF('14.1.ТС УЧ'!G157="Подземная бесканальная",2,IF('14.1.ТС УЧ'!G157="Надземная",1,0)))</f>
        <v>2</v>
      </c>
      <c r="G158" s="103">
        <f t="shared" si="30"/>
        <v>0.05</v>
      </c>
      <c r="H158" s="103">
        <f ca="1">IF(C158=0,0,(YEAR(TODAY())-'14.1.ТС УЧ'!F157)*0.85)</f>
        <v>4.25</v>
      </c>
      <c r="I158" s="103">
        <f>IF(C158=0,0,'14.1.ТС УЧ'!I157/1000)</f>
        <v>0.01</v>
      </c>
      <c r="J158" s="24">
        <f>IF(C158=0,0,'14.1.ТС УЧ'!H157/1000)</f>
        <v>6.9000000000000006E-2</v>
      </c>
      <c r="K158" s="103">
        <f t="shared" si="31"/>
        <v>0.01</v>
      </c>
      <c r="L158" s="25">
        <f t="shared" ca="1" si="32"/>
        <v>1</v>
      </c>
      <c r="M158" s="25">
        <f t="shared" ca="1" si="33"/>
        <v>5.0000000000000001E-4</v>
      </c>
      <c r="N158" s="25">
        <f t="shared" ca="1" si="34"/>
        <v>0.05</v>
      </c>
      <c r="O158" s="24">
        <f t="shared" si="35"/>
        <v>5.3650442122802309</v>
      </c>
      <c r="P158" s="11">
        <f t="shared" si="36"/>
        <v>0.18639175381091291</v>
      </c>
      <c r="Q158" s="11">
        <f t="shared" si="37"/>
        <v>0</v>
      </c>
      <c r="R158" s="10">
        <f t="shared" ca="1" si="38"/>
        <v>0.99950012497916929</v>
      </c>
      <c r="U158" s="10">
        <f t="shared" ca="1" si="39"/>
        <v>73.997516825705475</v>
      </c>
    </row>
    <row r="159" spans="2:21" ht="28.8" x14ac:dyDescent="0.3">
      <c r="B159" s="103">
        <v>153</v>
      </c>
      <c r="C159" s="103" t="str">
        <f>'14.1.ТС УЧ'!C158</f>
        <v>Котельная №1 с. Дивеево</v>
      </c>
      <c r="D159" s="103" t="str">
        <f>'14.1.ТС УЧ'!D158</f>
        <v>ТК13</v>
      </c>
      <c r="E159" s="103" t="str">
        <f>'14.1.ТС УЧ'!E158</f>
        <v xml:space="preserve">ул. Южная, 15/1 </v>
      </c>
      <c r="F159" s="103">
        <f>IF('14.1.ТС УЧ'!G158="Подземная канальная или подвальная",2,IF('14.1.ТС УЧ'!G158="Подземная бесканальная",2,IF('14.1.ТС УЧ'!G158="Надземная",1,0)))</f>
        <v>2</v>
      </c>
      <c r="G159" s="103">
        <f t="shared" si="30"/>
        <v>0.05</v>
      </c>
      <c r="H159" s="103">
        <f ca="1">IF(C159=0,0,(YEAR(TODAY())-'14.1.ТС УЧ'!F158)*0.85)</f>
        <v>4.25</v>
      </c>
      <c r="I159" s="103">
        <f>IF(C159=0,0,'14.1.ТС УЧ'!I158/1000)</f>
        <v>3.5999999999999997E-2</v>
      </c>
      <c r="J159" s="24">
        <f>IF(C159=0,0,'14.1.ТС УЧ'!H158/1000)</f>
        <v>6.9000000000000006E-2</v>
      </c>
      <c r="K159" s="103">
        <f t="shared" si="31"/>
        <v>3.5999999999999997E-2</v>
      </c>
      <c r="L159" s="25">
        <f t="shared" ca="1" si="32"/>
        <v>1</v>
      </c>
      <c r="M159" s="25">
        <f t="shared" ca="1" si="33"/>
        <v>1.8E-3</v>
      </c>
      <c r="N159" s="25">
        <f t="shared" ca="1" si="34"/>
        <v>0.05</v>
      </c>
      <c r="O159" s="24">
        <f t="shared" si="35"/>
        <v>5.3592945399520344</v>
      </c>
      <c r="P159" s="11">
        <f t="shared" si="36"/>
        <v>0.18659172257566384</v>
      </c>
      <c r="Q159" s="11">
        <f t="shared" si="37"/>
        <v>0</v>
      </c>
      <c r="R159" s="10">
        <f t="shared" ca="1" si="38"/>
        <v>0.99820161902843729</v>
      </c>
      <c r="U159" s="10">
        <f t="shared" ca="1" si="39"/>
        <v>74.007163555877383</v>
      </c>
    </row>
    <row r="160" spans="2:21" ht="28.8" x14ac:dyDescent="0.3">
      <c r="B160" s="103">
        <v>154</v>
      </c>
      <c r="C160" s="103" t="str">
        <f>'14.1.ТС УЧ'!C159</f>
        <v>Котельная №1 с. Дивеево</v>
      </c>
      <c r="D160" s="103" t="str">
        <f>'14.1.ТС УЧ'!D159</f>
        <v>ТК10</v>
      </c>
      <c r="E160" s="103" t="str">
        <f>'14.1.ТС УЧ'!E159</f>
        <v xml:space="preserve">ул. Южная, 17 </v>
      </c>
      <c r="F160" s="103">
        <f>IF('14.1.ТС УЧ'!G159="Подземная канальная или подвальная",2,IF('14.1.ТС УЧ'!G159="Подземная бесканальная",2,IF('14.1.ТС УЧ'!G159="Надземная",1,0)))</f>
        <v>2</v>
      </c>
      <c r="G160" s="103">
        <f t="shared" si="30"/>
        <v>0.05</v>
      </c>
      <c r="H160" s="103">
        <f ca="1">IF(C160=0,0,(YEAR(TODAY())-'14.1.ТС УЧ'!F159)*0.85)</f>
        <v>4.25</v>
      </c>
      <c r="I160" s="103">
        <f>IF(C160=0,0,'14.1.ТС УЧ'!I159/1000)</f>
        <v>0.01</v>
      </c>
      <c r="J160" s="24">
        <f>IF(C160=0,0,'14.1.ТС УЧ'!H159/1000)</f>
        <v>6.9000000000000006E-2</v>
      </c>
      <c r="K160" s="103">
        <f t="shared" si="31"/>
        <v>0.01</v>
      </c>
      <c r="L160" s="25">
        <f t="shared" ca="1" si="32"/>
        <v>1</v>
      </c>
      <c r="M160" s="25">
        <f t="shared" ca="1" si="33"/>
        <v>5.0000000000000001E-4</v>
      </c>
      <c r="N160" s="25">
        <f t="shared" ca="1" si="34"/>
        <v>0.05</v>
      </c>
      <c r="O160" s="24">
        <f t="shared" si="35"/>
        <v>5.3650442122802309</v>
      </c>
      <c r="P160" s="11">
        <f t="shared" si="36"/>
        <v>0.18639175381091291</v>
      </c>
      <c r="Q160" s="11">
        <f t="shared" si="37"/>
        <v>0</v>
      </c>
      <c r="R160" s="10">
        <f t="shared" ca="1" si="38"/>
        <v>0.99950012497916929</v>
      </c>
      <c r="U160" s="10">
        <f t="shared" ca="1" si="39"/>
        <v>74.009846077983525</v>
      </c>
    </row>
    <row r="161" spans="2:21" ht="28.8" x14ac:dyDescent="0.3">
      <c r="B161" s="103">
        <v>155</v>
      </c>
      <c r="C161" s="103" t="str">
        <f>'14.1.ТС УЧ'!C160</f>
        <v>Котельная №1 с. Дивеево</v>
      </c>
      <c r="D161" s="103" t="str">
        <f>'14.1.ТС УЧ'!D160</f>
        <v>ТК2-ГВС</v>
      </c>
      <c r="E161" s="103" t="str">
        <f>'14.1.ТС УЧ'!E160</f>
        <v xml:space="preserve">ТК3-ГВС </v>
      </c>
      <c r="F161" s="103">
        <f>IF('14.1.ТС УЧ'!G160="Подземная канальная или подвальная",2,IF('14.1.ТС УЧ'!G160="Подземная бесканальная",2,IF('14.1.ТС УЧ'!G160="Надземная",1,0)))</f>
        <v>2</v>
      </c>
      <c r="G161" s="103">
        <f t="shared" si="30"/>
        <v>0.05</v>
      </c>
      <c r="H161" s="103">
        <f ca="1">IF(C161=0,0,(YEAR(TODAY())-'14.1.ТС УЧ'!F160)*0.85)</f>
        <v>13.6</v>
      </c>
      <c r="I161" s="103">
        <f>IF(C161=0,0,'14.1.ТС УЧ'!I160/1000)</f>
        <v>1.2999999999999999E-2</v>
      </c>
      <c r="J161" s="24">
        <f>IF(C161=0,0,'14.1.ТС УЧ'!H160/1000)</f>
        <v>6.9000000000000006E-2</v>
      </c>
      <c r="K161" s="103">
        <f t="shared" si="31"/>
        <v>1.2999999999999999E-2</v>
      </c>
      <c r="L161" s="25">
        <f t="shared" ca="1" si="32"/>
        <v>1</v>
      </c>
      <c r="M161" s="25">
        <f t="shared" ca="1" si="33"/>
        <v>6.4999999999999997E-4</v>
      </c>
      <c r="N161" s="25">
        <f t="shared" ca="1" si="34"/>
        <v>0.05</v>
      </c>
      <c r="O161" s="24">
        <f t="shared" si="35"/>
        <v>5.3643807885500552</v>
      </c>
      <c r="P161" s="11">
        <f t="shared" si="36"/>
        <v>0.18641480525290807</v>
      </c>
      <c r="Q161" s="11">
        <f t="shared" si="37"/>
        <v>0</v>
      </c>
      <c r="R161" s="10">
        <f t="shared" ca="1" si="38"/>
        <v>0.99935021120423662</v>
      </c>
      <c r="U161" s="10">
        <f t="shared" ca="1" si="39"/>
        <v>74.013332925496087</v>
      </c>
    </row>
    <row r="162" spans="2:21" ht="28.8" x14ac:dyDescent="0.3">
      <c r="B162" s="103">
        <v>156</v>
      </c>
      <c r="C162" s="103" t="str">
        <f>'14.1.ТС УЧ'!C161</f>
        <v>Котельная №1 с. Дивеево</v>
      </c>
      <c r="D162" s="103" t="str">
        <f>'14.1.ТС УЧ'!D161</f>
        <v>ТК2-ГВС</v>
      </c>
      <c r="E162" s="103" t="str">
        <f>'14.1.ТС УЧ'!E161</f>
        <v xml:space="preserve">ГрОт-Симанина, 7 </v>
      </c>
      <c r="F162" s="103">
        <f>IF('14.1.ТС УЧ'!G161="Подземная канальная или подвальная",2,IF('14.1.ТС УЧ'!G161="Подземная бесканальная",2,IF('14.1.ТС УЧ'!G161="Надземная",1,0)))</f>
        <v>2</v>
      </c>
      <c r="G162" s="103">
        <f t="shared" si="30"/>
        <v>0.05</v>
      </c>
      <c r="H162" s="103">
        <f ca="1">IF(C162=0,0,(YEAR(TODAY())-'14.1.ТС УЧ'!F161)*0.85)</f>
        <v>9.35</v>
      </c>
      <c r="I162" s="103">
        <f>IF(C162=0,0,'14.1.ТС УЧ'!I161/1000)</f>
        <v>1.2E-2</v>
      </c>
      <c r="J162" s="24">
        <f>IF(C162=0,0,'14.1.ТС УЧ'!H161/1000)</f>
        <v>6.9000000000000006E-2</v>
      </c>
      <c r="K162" s="103">
        <f t="shared" si="31"/>
        <v>1.2E-2</v>
      </c>
      <c r="L162" s="25">
        <f t="shared" ca="1" si="32"/>
        <v>1</v>
      </c>
      <c r="M162" s="25">
        <f t="shared" ca="1" si="33"/>
        <v>6.0000000000000006E-4</v>
      </c>
      <c r="N162" s="25">
        <f t="shared" ca="1" si="34"/>
        <v>0.05</v>
      </c>
      <c r="O162" s="24">
        <f t="shared" si="35"/>
        <v>5.3646019297934462</v>
      </c>
      <c r="P162" s="11">
        <f t="shared" si="36"/>
        <v>0.18640712080542071</v>
      </c>
      <c r="Q162" s="11">
        <f t="shared" si="37"/>
        <v>0</v>
      </c>
      <c r="R162" s="10">
        <f t="shared" ca="1" si="38"/>
        <v>0.99940017996400543</v>
      </c>
      <c r="U162" s="10">
        <f t="shared" ca="1" si="39"/>
        <v>74.016551686653969</v>
      </c>
    </row>
    <row r="163" spans="2:21" ht="28.8" x14ac:dyDescent="0.3">
      <c r="B163" s="103">
        <v>157</v>
      </c>
      <c r="C163" s="103" t="str">
        <f>'14.1.ТС УЧ'!C162</f>
        <v>Котельная №1 с. Дивеево</v>
      </c>
      <c r="D163" s="103" t="str">
        <f>'14.1.ТС УЧ'!D162</f>
        <v>ГрОт-Симанина, 7</v>
      </c>
      <c r="E163" s="103" t="str">
        <f>'14.1.ТС УЧ'!E162</f>
        <v xml:space="preserve">ГрОт-Симанина, 5 </v>
      </c>
      <c r="F163" s="103">
        <f>IF('14.1.ТС УЧ'!G162="Подземная канальная или подвальная",2,IF('14.1.ТС УЧ'!G162="Подземная бесканальная",2,IF('14.1.ТС УЧ'!G162="Надземная",1,0)))</f>
        <v>2</v>
      </c>
      <c r="G163" s="103">
        <f t="shared" si="30"/>
        <v>0.05</v>
      </c>
      <c r="H163" s="103">
        <f ca="1">IF(C163=0,0,(YEAR(TODAY())-'14.1.ТС УЧ'!F162)*0.85)</f>
        <v>8.5</v>
      </c>
      <c r="I163" s="103">
        <f>IF(C163=0,0,'14.1.ТС УЧ'!I162/1000)</f>
        <v>1.4E-2</v>
      </c>
      <c r="J163" s="24">
        <f>IF(C163=0,0,'14.1.ТС УЧ'!H162/1000)</f>
        <v>6.9000000000000006E-2</v>
      </c>
      <c r="K163" s="103">
        <f t="shared" si="31"/>
        <v>1.4E-2</v>
      </c>
      <c r="L163" s="25">
        <f t="shared" ca="1" si="32"/>
        <v>1</v>
      </c>
      <c r="M163" s="25">
        <f t="shared" ca="1" si="33"/>
        <v>7.000000000000001E-4</v>
      </c>
      <c r="N163" s="25">
        <f t="shared" ca="1" si="34"/>
        <v>0.05</v>
      </c>
      <c r="O163" s="24">
        <f t="shared" si="35"/>
        <v>5.3641596473066624</v>
      </c>
      <c r="P163" s="11">
        <f t="shared" si="36"/>
        <v>0.18642249033398897</v>
      </c>
      <c r="Q163" s="11">
        <f t="shared" si="37"/>
        <v>0</v>
      </c>
      <c r="R163" s="10">
        <f t="shared" ca="1" si="38"/>
        <v>0.99930024494284331</v>
      </c>
      <c r="U163" s="10">
        <f t="shared" ca="1" si="39"/>
        <v>74.020306598407089</v>
      </c>
    </row>
    <row r="164" spans="2:21" ht="28.8" x14ac:dyDescent="0.3">
      <c r="B164" s="103">
        <v>158</v>
      </c>
      <c r="C164" s="103" t="str">
        <f>'14.1.ТС УЧ'!C163</f>
        <v>Котельная №1 с. Дивеево</v>
      </c>
      <c r="D164" s="103" t="str">
        <f>'14.1.ТС УЧ'!D163</f>
        <v>ТК5-ГВС</v>
      </c>
      <c r="E164" s="103" t="str">
        <f>'14.1.ТС УЧ'!E163</f>
        <v xml:space="preserve">ГрОт-Симанина, 9 </v>
      </c>
      <c r="F164" s="103">
        <f>IF('14.1.ТС УЧ'!G163="Подземная канальная или подвальная",2,IF('14.1.ТС УЧ'!G163="Подземная бесканальная",2,IF('14.1.ТС УЧ'!G163="Надземная",1,0)))</f>
        <v>2</v>
      </c>
      <c r="G164" s="103">
        <f t="shared" si="30"/>
        <v>0.05</v>
      </c>
      <c r="H164" s="103">
        <f ca="1">IF(C164=0,0,(YEAR(TODAY())-'14.1.ТС УЧ'!F163)*0.85)</f>
        <v>12.75</v>
      </c>
      <c r="I164" s="103">
        <f>IF(C164=0,0,'14.1.ТС УЧ'!I163/1000)</f>
        <v>1.4E-2</v>
      </c>
      <c r="J164" s="24">
        <f>IF(C164=0,0,'14.1.ТС УЧ'!H163/1000)</f>
        <v>6.9000000000000006E-2</v>
      </c>
      <c r="K164" s="103">
        <f t="shared" si="31"/>
        <v>1.4E-2</v>
      </c>
      <c r="L164" s="25">
        <f t="shared" ca="1" si="32"/>
        <v>1</v>
      </c>
      <c r="M164" s="25">
        <f t="shared" ca="1" si="33"/>
        <v>7.000000000000001E-4</v>
      </c>
      <c r="N164" s="25">
        <f t="shared" ca="1" si="34"/>
        <v>0.05</v>
      </c>
      <c r="O164" s="24">
        <f t="shared" si="35"/>
        <v>5.3641596473066624</v>
      </c>
      <c r="P164" s="11">
        <f t="shared" si="36"/>
        <v>0.18642249033398897</v>
      </c>
      <c r="Q164" s="11">
        <f t="shared" si="37"/>
        <v>0</v>
      </c>
      <c r="R164" s="10">
        <f t="shared" ca="1" si="38"/>
        <v>0.99930024494284331</v>
      </c>
      <c r="U164" s="10">
        <f t="shared" ca="1" si="39"/>
        <v>74.024061510160209</v>
      </c>
    </row>
    <row r="165" spans="2:21" ht="28.8" x14ac:dyDescent="0.3">
      <c r="B165" s="103">
        <v>159</v>
      </c>
      <c r="C165" s="103" t="str">
        <f>'14.1.ТС УЧ'!C164</f>
        <v>Котельная №1 с. Дивеево</v>
      </c>
      <c r="D165" s="103" t="str">
        <f>'14.1.ТС УЧ'!D164</f>
        <v>ТК5-ГВС</v>
      </c>
      <c r="E165" s="103" t="str">
        <f>'14.1.ТС УЧ'!E164</f>
        <v xml:space="preserve">ТК8-ГВС </v>
      </c>
      <c r="F165" s="103">
        <f>IF('14.1.ТС УЧ'!G164="Подземная канальная или подвальная",2,IF('14.1.ТС УЧ'!G164="Подземная бесканальная",2,IF('14.1.ТС УЧ'!G164="Надземная",1,0)))</f>
        <v>2</v>
      </c>
      <c r="G165" s="103">
        <f t="shared" si="30"/>
        <v>0.05</v>
      </c>
      <c r="H165" s="103">
        <f ca="1">IF(C165=0,0,(YEAR(TODAY())-'14.1.ТС УЧ'!F164)*0.85)</f>
        <v>11.049999999999999</v>
      </c>
      <c r="I165" s="103">
        <f>IF(C165=0,0,'14.1.ТС УЧ'!I164/1000)</f>
        <v>6.2E-2</v>
      </c>
      <c r="J165" s="24">
        <f>IF(C165=0,0,'14.1.ТС УЧ'!H164/1000)</f>
        <v>6.9000000000000006E-2</v>
      </c>
      <c r="K165" s="103">
        <f t="shared" si="31"/>
        <v>6.2E-2</v>
      </c>
      <c r="L165" s="25">
        <f t="shared" ca="1" si="32"/>
        <v>1</v>
      </c>
      <c r="M165" s="25">
        <f t="shared" ca="1" si="33"/>
        <v>3.1000000000000003E-3</v>
      </c>
      <c r="N165" s="25">
        <f t="shared" ca="1" si="34"/>
        <v>0.05</v>
      </c>
      <c r="O165" s="24">
        <f t="shared" si="35"/>
        <v>5.353544867623838</v>
      </c>
      <c r="P165" s="11">
        <f t="shared" si="36"/>
        <v>0.18679212087071725</v>
      </c>
      <c r="Q165" s="11">
        <f t="shared" si="37"/>
        <v>0</v>
      </c>
      <c r="R165" s="10">
        <f t="shared" ca="1" si="38"/>
        <v>0.99690480003867898</v>
      </c>
      <c r="U165" s="10">
        <f t="shared" ca="1" si="39"/>
        <v>74.040657499249846</v>
      </c>
    </row>
    <row r="166" spans="2:21" ht="28.8" x14ac:dyDescent="0.3">
      <c r="B166" s="103">
        <v>160</v>
      </c>
      <c r="C166" s="103" t="str">
        <f>'14.1.ТС УЧ'!C165</f>
        <v>Котельная №1 с. Дивеево</v>
      </c>
      <c r="D166" s="103" t="str">
        <f>'14.1.ТС УЧ'!D165</f>
        <v>ТК6-ГВС</v>
      </c>
      <c r="E166" s="103" t="str">
        <f>'14.1.ТС УЧ'!E165</f>
        <v xml:space="preserve">ГрОт-Симанина, 8 </v>
      </c>
      <c r="F166" s="103">
        <f>IF('14.1.ТС УЧ'!G165="Подземная канальная или подвальная",2,IF('14.1.ТС УЧ'!G165="Подземная бесканальная",2,IF('14.1.ТС УЧ'!G165="Надземная",1,0)))</f>
        <v>2</v>
      </c>
      <c r="G166" s="103">
        <f t="shared" si="30"/>
        <v>0.05</v>
      </c>
      <c r="H166" s="103">
        <f ca="1">IF(C166=0,0,(YEAR(TODAY())-'14.1.ТС УЧ'!F165)*0.85)</f>
        <v>7.6499999999999995</v>
      </c>
      <c r="I166" s="103">
        <f>IF(C166=0,0,'14.1.ТС УЧ'!I165/1000)</f>
        <v>1.2999999999999999E-2</v>
      </c>
      <c r="J166" s="24">
        <f>IF(C166=0,0,'14.1.ТС УЧ'!H165/1000)</f>
        <v>6.9000000000000006E-2</v>
      </c>
      <c r="K166" s="103">
        <f t="shared" si="31"/>
        <v>1.2999999999999999E-2</v>
      </c>
      <c r="L166" s="25">
        <f t="shared" ca="1" si="32"/>
        <v>1</v>
      </c>
      <c r="M166" s="25">
        <f t="shared" ca="1" si="33"/>
        <v>6.4999999999999997E-4</v>
      </c>
      <c r="N166" s="25">
        <f t="shared" ca="1" si="34"/>
        <v>0.05</v>
      </c>
      <c r="O166" s="24">
        <f t="shared" si="35"/>
        <v>5.3643807885500552</v>
      </c>
      <c r="P166" s="11">
        <f t="shared" si="36"/>
        <v>0.18641480525290807</v>
      </c>
      <c r="Q166" s="11">
        <f t="shared" si="37"/>
        <v>0</v>
      </c>
      <c r="R166" s="10">
        <f t="shared" ca="1" si="38"/>
        <v>0.99935021120423662</v>
      </c>
      <c r="U166" s="10">
        <f t="shared" ca="1" si="39"/>
        <v>74.044144346762408</v>
      </c>
    </row>
    <row r="167" spans="2:21" ht="28.8" x14ac:dyDescent="0.3">
      <c r="B167" s="103">
        <v>161</v>
      </c>
      <c r="C167" s="103" t="str">
        <f>'14.1.ТС УЧ'!C166</f>
        <v>Котельная №1 с. Дивеево</v>
      </c>
      <c r="D167" s="103" t="str">
        <f>'14.1.ТС УЧ'!D166</f>
        <v>Т3</v>
      </c>
      <c r="E167" s="103" t="str">
        <f>'14.1.ТС УЧ'!E166</f>
        <v xml:space="preserve">ул. Южная, 16Г/1 </v>
      </c>
      <c r="F167" s="103">
        <f>IF('14.1.ТС УЧ'!G166="Подземная канальная или подвальная",2,IF('14.1.ТС УЧ'!G166="Подземная бесканальная",2,IF('14.1.ТС УЧ'!G166="Надземная",1,0)))</f>
        <v>2</v>
      </c>
      <c r="G167" s="103">
        <f t="shared" si="30"/>
        <v>0.05</v>
      </c>
      <c r="H167" s="103">
        <f ca="1">IF(C167=0,0,(YEAR(TODAY())-'14.1.ТС УЧ'!F166)*0.85)</f>
        <v>5.0999999999999996</v>
      </c>
      <c r="I167" s="103">
        <f>IF(C167=0,0,'14.1.ТС УЧ'!I166/1000)</f>
        <v>1.7999999999999999E-2</v>
      </c>
      <c r="J167" s="24">
        <f>IF(C167=0,0,'14.1.ТС УЧ'!H166/1000)</f>
        <v>6.9000000000000006E-2</v>
      </c>
      <c r="K167" s="103">
        <f t="shared" si="31"/>
        <v>1.7999999999999999E-2</v>
      </c>
      <c r="L167" s="25">
        <f t="shared" ca="1" si="32"/>
        <v>1</v>
      </c>
      <c r="M167" s="25">
        <f t="shared" ca="1" si="33"/>
        <v>8.9999999999999998E-4</v>
      </c>
      <c r="N167" s="25">
        <f t="shared" ca="1" si="34"/>
        <v>0.05</v>
      </c>
      <c r="O167" s="24">
        <f t="shared" si="35"/>
        <v>5.3632750823330939</v>
      </c>
      <c r="P167" s="11">
        <f t="shared" si="36"/>
        <v>0.1864532369958147</v>
      </c>
      <c r="Q167" s="11">
        <f t="shared" si="37"/>
        <v>0</v>
      </c>
      <c r="R167" s="10">
        <f t="shared" ca="1" si="38"/>
        <v>0.99910040487852736</v>
      </c>
      <c r="U167" s="10">
        <f t="shared" ca="1" si="39"/>
        <v>74.048971294336511</v>
      </c>
    </row>
    <row r="168" spans="2:21" ht="28.8" x14ac:dyDescent="0.3">
      <c r="B168" s="103">
        <v>162</v>
      </c>
      <c r="C168" s="103" t="str">
        <f>'14.1.ТС УЧ'!C167</f>
        <v>Котельная №1 с. Дивеево</v>
      </c>
      <c r="D168" s="103" t="str">
        <f>'14.1.ТС УЧ'!D167</f>
        <v>Т4</v>
      </c>
      <c r="E168" s="103" t="str">
        <f>'14.1.ТС УЧ'!E167</f>
        <v xml:space="preserve">ул. Южная, 16Г/2 </v>
      </c>
      <c r="F168" s="103">
        <f>IF('14.1.ТС УЧ'!G167="Подземная канальная или подвальная",2,IF('14.1.ТС УЧ'!G167="Подземная бесканальная",2,IF('14.1.ТС УЧ'!G167="Надземная",1,0)))</f>
        <v>2</v>
      </c>
      <c r="G168" s="103">
        <f t="shared" si="30"/>
        <v>0.05</v>
      </c>
      <c r="H168" s="103">
        <f ca="1">IF(C168=0,0,(YEAR(TODAY())-'14.1.ТС УЧ'!F167)*0.85)</f>
        <v>5.0999999999999996</v>
      </c>
      <c r="I168" s="103">
        <f>IF(C168=0,0,'14.1.ТС УЧ'!I167/1000)</f>
        <v>2.1000000000000001E-2</v>
      </c>
      <c r="J168" s="24">
        <f>IF(C168=0,0,'14.1.ТС УЧ'!H167/1000)</f>
        <v>6.9000000000000006E-2</v>
      </c>
      <c r="K168" s="103">
        <f t="shared" si="31"/>
        <v>2.1000000000000001E-2</v>
      </c>
      <c r="L168" s="25">
        <f t="shared" ca="1" si="32"/>
        <v>1</v>
      </c>
      <c r="M168" s="25">
        <f t="shared" ca="1" si="33"/>
        <v>1.0500000000000002E-3</v>
      </c>
      <c r="N168" s="25">
        <f t="shared" ca="1" si="34"/>
        <v>0.05</v>
      </c>
      <c r="O168" s="24">
        <f t="shared" si="35"/>
        <v>5.3626116586029164</v>
      </c>
      <c r="P168" s="11">
        <f t="shared" si="36"/>
        <v>0.18647630364875664</v>
      </c>
      <c r="Q168" s="11">
        <f t="shared" si="37"/>
        <v>0</v>
      </c>
      <c r="R168" s="10">
        <f t="shared" ca="1" si="38"/>
        <v>0.99895055105711317</v>
      </c>
      <c r="U168" s="10">
        <f t="shared" ca="1" si="39"/>
        <v>74.054602036578046</v>
      </c>
    </row>
    <row r="169" spans="2:21" ht="28.8" x14ac:dyDescent="0.3">
      <c r="B169" s="103">
        <v>163</v>
      </c>
      <c r="C169" s="103" t="str">
        <f>'14.1.ТС УЧ'!C168</f>
        <v>Котельная №1 с. Дивеево</v>
      </c>
      <c r="D169" s="103" t="str">
        <f>'14.1.ТС УЧ'!D168</f>
        <v>Т16а</v>
      </c>
      <c r="E169" s="103" t="str">
        <f>'14.1.ТС УЧ'!E168</f>
        <v xml:space="preserve">Т17 </v>
      </c>
      <c r="F169" s="103">
        <f>IF('14.1.ТС УЧ'!G168="Подземная канальная или подвальная",2,IF('14.1.ТС УЧ'!G168="Подземная бесканальная",2,IF('14.1.ТС УЧ'!G168="Надземная",1,0)))</f>
        <v>2</v>
      </c>
      <c r="G169" s="103">
        <f t="shared" si="30"/>
        <v>0.05</v>
      </c>
      <c r="H169" s="103">
        <f ca="1">IF(C169=0,0,(YEAR(TODAY())-'14.1.ТС УЧ'!F168)*0.85)</f>
        <v>41.65</v>
      </c>
      <c r="I169" s="103">
        <f>IF(C169=0,0,'14.1.ТС УЧ'!I168/1000)</f>
        <v>4.8000000000000001E-2</v>
      </c>
      <c r="J169" s="24">
        <f>IF(C169=0,0,'14.1.ТС УЧ'!H168/1000)</f>
        <v>6.9000000000000006E-2</v>
      </c>
      <c r="K169" s="103">
        <f t="shared" si="31"/>
        <v>4.8000000000000001E-2</v>
      </c>
      <c r="L169" s="25">
        <f t="shared" ca="1" si="32"/>
        <v>4.012252560702728</v>
      </c>
      <c r="M169" s="25">
        <f t="shared" ca="1" si="33"/>
        <v>0.17646075351915083</v>
      </c>
      <c r="N169" s="25">
        <f t="shared" ca="1" si="34"/>
        <v>3.6762656983156421</v>
      </c>
      <c r="O169" s="24">
        <f t="shared" si="35"/>
        <v>5.3566408450313281</v>
      </c>
      <c r="P169" s="11">
        <f t="shared" si="36"/>
        <v>0.18668416063913867</v>
      </c>
      <c r="Q169" s="11">
        <f t="shared" si="37"/>
        <v>0</v>
      </c>
      <c r="R169" s="10">
        <f t="shared" ca="1" si="38"/>
        <v>0.83823167615305971</v>
      </c>
      <c r="U169" s="10">
        <f t="shared" ca="1" si="39"/>
        <v>74.999838916423741</v>
      </c>
    </row>
    <row r="170" spans="2:21" ht="28.8" x14ac:dyDescent="0.3">
      <c r="B170" s="103">
        <v>164</v>
      </c>
      <c r="C170" s="103" t="str">
        <f>'14.1.ТС УЧ'!C169</f>
        <v>Котельная №1 с. Дивеево</v>
      </c>
      <c r="D170" s="103" t="str">
        <f>'14.1.ТС УЧ'!D169</f>
        <v>ГрОт-Симанина, 7</v>
      </c>
      <c r="E170" s="103" t="str">
        <f>'14.1.ТС УЧ'!E169</f>
        <v xml:space="preserve">ГрОт-Симанина, 7 </v>
      </c>
      <c r="F170" s="103">
        <f>IF('14.1.ТС УЧ'!G169="Подземная канальная или подвальная",2,IF('14.1.ТС УЧ'!G169="Подземная бесканальная",2,IF('14.1.ТС УЧ'!G169="Надземная",1,0)))</f>
        <v>2</v>
      </c>
      <c r="G170" s="103">
        <f t="shared" si="30"/>
        <v>0.05</v>
      </c>
      <c r="H170" s="103">
        <f ca="1">IF(C170=0,0,(YEAR(TODAY())-'14.1.ТС УЧ'!F169)*0.85)</f>
        <v>8.5</v>
      </c>
      <c r="I170" s="103">
        <f>IF(C170=0,0,'14.1.ТС УЧ'!I169/1000)</f>
        <v>1.4E-2</v>
      </c>
      <c r="J170" s="24">
        <f>IF(C170=0,0,'14.1.ТС УЧ'!H169/1000)</f>
        <v>6.9000000000000006E-2</v>
      </c>
      <c r="K170" s="103">
        <f t="shared" si="31"/>
        <v>1.4E-2</v>
      </c>
      <c r="L170" s="25">
        <f t="shared" ca="1" si="32"/>
        <v>1</v>
      </c>
      <c r="M170" s="25">
        <f t="shared" ca="1" si="33"/>
        <v>7.000000000000001E-4</v>
      </c>
      <c r="N170" s="25">
        <f t="shared" ca="1" si="34"/>
        <v>0.05</v>
      </c>
      <c r="O170" s="24">
        <f t="shared" si="35"/>
        <v>5.3641596473066624</v>
      </c>
      <c r="P170" s="11">
        <f t="shared" si="36"/>
        <v>0.18642249033398897</v>
      </c>
      <c r="Q170" s="11">
        <f t="shared" si="37"/>
        <v>0</v>
      </c>
      <c r="R170" s="10">
        <f t="shared" ca="1" si="38"/>
        <v>0.99930024494284331</v>
      </c>
      <c r="U170" s="10">
        <f t="shared" ca="1" si="39"/>
        <v>75.003593828176861</v>
      </c>
    </row>
    <row r="171" spans="2:21" ht="28.8" x14ac:dyDescent="0.3">
      <c r="B171" s="103">
        <v>165</v>
      </c>
      <c r="C171" s="103" t="str">
        <f>'14.1.ТС УЧ'!C170</f>
        <v>Котельная №1 с. Дивеево</v>
      </c>
      <c r="D171" s="103" t="str">
        <f>'14.1.ТС УЧ'!D170</f>
        <v>ГрОт-Симанина, 7</v>
      </c>
      <c r="E171" s="103" t="str">
        <f>'14.1.ТС УЧ'!E170</f>
        <v xml:space="preserve">ГрОт-Симанина, 7 </v>
      </c>
      <c r="F171" s="103">
        <f>IF('14.1.ТС УЧ'!G170="Подземная канальная или подвальная",2,IF('14.1.ТС УЧ'!G170="Подземная бесканальная",2,IF('14.1.ТС УЧ'!G170="Надземная",1,0)))</f>
        <v>2</v>
      </c>
      <c r="G171" s="103">
        <f t="shared" si="30"/>
        <v>0.05</v>
      </c>
      <c r="H171" s="103">
        <f ca="1">IF(C171=0,0,(YEAR(TODAY())-'14.1.ТС УЧ'!F170)*0.85)</f>
        <v>8.5</v>
      </c>
      <c r="I171" s="103">
        <f>IF(C171=0,0,'14.1.ТС УЧ'!I170/1000)</f>
        <v>1.4E-2</v>
      </c>
      <c r="J171" s="24">
        <f>IF(C171=0,0,'14.1.ТС УЧ'!H170/1000)</f>
        <v>6.9000000000000006E-2</v>
      </c>
      <c r="K171" s="103">
        <f t="shared" si="31"/>
        <v>1.4E-2</v>
      </c>
      <c r="L171" s="25">
        <f t="shared" ca="1" si="32"/>
        <v>1</v>
      </c>
      <c r="M171" s="25">
        <f t="shared" ca="1" si="33"/>
        <v>7.000000000000001E-4</v>
      </c>
      <c r="N171" s="25">
        <f t="shared" ca="1" si="34"/>
        <v>0.05</v>
      </c>
      <c r="O171" s="24">
        <f t="shared" si="35"/>
        <v>5.3641596473066624</v>
      </c>
      <c r="P171" s="11">
        <f t="shared" si="36"/>
        <v>0.18642249033398897</v>
      </c>
      <c r="Q171" s="11">
        <f t="shared" si="37"/>
        <v>0</v>
      </c>
      <c r="R171" s="10">
        <f t="shared" ca="1" si="38"/>
        <v>0.99930024494284331</v>
      </c>
      <c r="U171" s="10">
        <f t="shared" ca="1" si="39"/>
        <v>75.007348739929981</v>
      </c>
    </row>
    <row r="172" spans="2:21" ht="43.2" x14ac:dyDescent="0.3">
      <c r="B172" s="103">
        <v>166</v>
      </c>
      <c r="C172" s="103" t="str">
        <f>'14.1.ТС УЧ'!C171</f>
        <v>Котельная №1 с. Дивеево</v>
      </c>
      <c r="D172" s="103" t="str">
        <f>'14.1.ТС УЧ'!D171</f>
        <v>Т19</v>
      </c>
      <c r="E172" s="103" t="str">
        <f>'14.1.ТС УЧ'!E171</f>
        <v xml:space="preserve">ул. Октябрьская, 43 </v>
      </c>
      <c r="F172" s="103">
        <f>IF('14.1.ТС УЧ'!G171="Подземная канальная или подвальная",2,IF('14.1.ТС УЧ'!G171="Подземная бесканальная",2,IF('14.1.ТС УЧ'!G171="Надземная",1,0)))</f>
        <v>1</v>
      </c>
      <c r="G172" s="103">
        <f t="shared" si="30"/>
        <v>0.05</v>
      </c>
      <c r="H172" s="103">
        <f ca="1">IF(C172=0,0,(YEAR(TODAY())-'14.1.ТС УЧ'!F171)*0.85)</f>
        <v>32.299999999999997</v>
      </c>
      <c r="I172" s="103">
        <f>IF(C172=0,0,'14.1.ТС УЧ'!I171/1000)</f>
        <v>1.2E-2</v>
      </c>
      <c r="J172" s="24">
        <f>IF(C172=0,0,'14.1.ТС УЧ'!H171/1000)</f>
        <v>5.0999999999999997E-2</v>
      </c>
      <c r="K172" s="103">
        <f t="shared" si="31"/>
        <v>1.2E-2</v>
      </c>
      <c r="L172" s="25">
        <f t="shared" ca="1" si="32"/>
        <v>2.5139439617343742</v>
      </c>
      <c r="M172" s="25">
        <f t="shared" ca="1" si="33"/>
        <v>3.5404244749728522E-3</v>
      </c>
      <c r="N172" s="25">
        <f t="shared" ca="1" si="34"/>
        <v>0.29503537291440435</v>
      </c>
      <c r="O172" s="24">
        <f t="shared" si="35"/>
        <v>4.617836825068057</v>
      </c>
      <c r="P172" s="11">
        <f t="shared" si="36"/>
        <v>0.21655161017632149</v>
      </c>
      <c r="Q172" s="11">
        <f t="shared" si="37"/>
        <v>0</v>
      </c>
      <c r="R172" s="10">
        <f t="shared" ca="1" si="38"/>
        <v>0.99646583543799649</v>
      </c>
      <c r="U172" s="10">
        <f t="shared" ca="1" si="39"/>
        <v>75.023697842446879</v>
      </c>
    </row>
    <row r="173" spans="2:21" ht="43.2" x14ac:dyDescent="0.3">
      <c r="B173" s="103">
        <v>167</v>
      </c>
      <c r="C173" s="103" t="str">
        <f>'14.1.ТС УЧ'!C172</f>
        <v>Котельная №1 с. Дивеево</v>
      </c>
      <c r="D173" s="103" t="str">
        <f>'14.1.ТС УЧ'!D172</f>
        <v>Т19</v>
      </c>
      <c r="E173" s="103" t="str">
        <f>'14.1.ТС УЧ'!E172</f>
        <v xml:space="preserve">ул. Октябрьская, 41 </v>
      </c>
      <c r="F173" s="103">
        <f>IF('14.1.ТС УЧ'!G172="Подземная канальная или подвальная",2,IF('14.1.ТС УЧ'!G172="Подземная бесканальная",2,IF('14.1.ТС УЧ'!G172="Надземная",1,0)))</f>
        <v>1</v>
      </c>
      <c r="G173" s="103">
        <f t="shared" si="30"/>
        <v>0.05</v>
      </c>
      <c r="H173" s="103">
        <f ca="1">IF(C173=0,0,(YEAR(TODAY())-'14.1.ТС УЧ'!F172)*0.85)</f>
        <v>22.95</v>
      </c>
      <c r="I173" s="103">
        <f>IF(C173=0,0,'14.1.ТС УЧ'!I172/1000)</f>
        <v>0.08</v>
      </c>
      <c r="J173" s="24">
        <f>IF(C173=0,0,'14.1.ТС УЧ'!H172/1000)</f>
        <v>5.0999999999999997E-2</v>
      </c>
      <c r="K173" s="103">
        <f t="shared" si="31"/>
        <v>0.08</v>
      </c>
      <c r="L173" s="25">
        <f t="shared" ca="1" si="32"/>
        <v>1.5751536442745315</v>
      </c>
      <c r="M173" s="25">
        <f t="shared" ca="1" si="33"/>
        <v>6.4500854803328954E-3</v>
      </c>
      <c r="N173" s="25">
        <f t="shared" ca="1" si="34"/>
        <v>8.0626068504161194E-2</v>
      </c>
      <c r="O173" s="24">
        <f t="shared" si="35"/>
        <v>4.6073741205045504</v>
      </c>
      <c r="P173" s="11">
        <f t="shared" si="36"/>
        <v>0.21704336870531596</v>
      </c>
      <c r="Q173" s="11">
        <f t="shared" si="37"/>
        <v>0</v>
      </c>
      <c r="R173" s="10">
        <f t="shared" ca="1" si="38"/>
        <v>0.99357067166857949</v>
      </c>
      <c r="U173" s="10">
        <f t="shared" ca="1" si="39"/>
        <v>75.053415799364004</v>
      </c>
    </row>
    <row r="174" spans="2:21" ht="28.8" x14ac:dyDescent="0.3">
      <c r="B174" s="103">
        <v>168</v>
      </c>
      <c r="C174" s="103" t="str">
        <f>'14.1.ТС УЧ'!C173</f>
        <v>Котельная №1 с. Дивеево</v>
      </c>
      <c r="D174" s="103" t="str">
        <f>'14.1.ТС УЧ'!D173</f>
        <v>Т17</v>
      </c>
      <c r="E174" s="103" t="str">
        <f>'14.1.ТС УЧ'!E173</f>
        <v xml:space="preserve">Т19 </v>
      </c>
      <c r="F174" s="103">
        <f>IF('14.1.ТС УЧ'!G173="Подземная канальная или подвальная",2,IF('14.1.ТС УЧ'!G173="Подземная бесканальная",2,IF('14.1.ТС УЧ'!G173="Надземная",1,0)))</f>
        <v>1</v>
      </c>
      <c r="G174" s="103">
        <f t="shared" si="30"/>
        <v>0.05</v>
      </c>
      <c r="H174" s="103">
        <f ca="1">IF(C174=0,0,(YEAR(TODAY())-'14.1.ТС УЧ'!F173)*0.85)</f>
        <v>32.299999999999997</v>
      </c>
      <c r="I174" s="103">
        <f>IF(C174=0,0,'14.1.ТС УЧ'!I173/1000)</f>
        <v>0.04</v>
      </c>
      <c r="J174" s="24">
        <f>IF(C174=0,0,'14.1.ТС УЧ'!H173/1000)</f>
        <v>5.0999999999999997E-2</v>
      </c>
      <c r="K174" s="103">
        <f t="shared" si="31"/>
        <v>0.04</v>
      </c>
      <c r="L174" s="25">
        <f t="shared" ca="1" si="32"/>
        <v>2.5139439617343742</v>
      </c>
      <c r="M174" s="25">
        <f t="shared" ca="1" si="33"/>
        <v>1.1801414916576174E-2</v>
      </c>
      <c r="N174" s="25">
        <f t="shared" ca="1" si="34"/>
        <v>0.29503537291440435</v>
      </c>
      <c r="O174" s="24">
        <f t="shared" si="35"/>
        <v>4.6135286526007304</v>
      </c>
      <c r="P174" s="11">
        <f t="shared" si="36"/>
        <v>0.21675382885858566</v>
      </c>
      <c r="Q174" s="11">
        <f t="shared" si="37"/>
        <v>0</v>
      </c>
      <c r="R174" s="10">
        <f t="shared" ca="1" si="38"/>
        <v>0.98826794864956313</v>
      </c>
      <c r="U174" s="10">
        <f t="shared" ca="1" si="39"/>
        <v>75.107861965222853</v>
      </c>
    </row>
    <row r="175" spans="2:21" ht="28.8" x14ac:dyDescent="0.3">
      <c r="B175" s="103">
        <v>169</v>
      </c>
      <c r="C175" s="103" t="str">
        <f>'14.1.ТС УЧ'!C174</f>
        <v>Котельная №1 с. Дивеево</v>
      </c>
      <c r="D175" s="103" t="str">
        <f>'14.1.ТС УЧ'!D174</f>
        <v>Т32</v>
      </c>
      <c r="E175" s="103" t="str">
        <f>'14.1.ТС УЧ'!E174</f>
        <v xml:space="preserve">ул. Мира, 3 </v>
      </c>
      <c r="F175" s="103">
        <f>IF('14.1.ТС УЧ'!G174="Подземная канальная или подвальная",2,IF('14.1.ТС УЧ'!G174="Подземная бесканальная",2,IF('14.1.ТС УЧ'!G174="Надземная",1,0)))</f>
        <v>2</v>
      </c>
      <c r="G175" s="103">
        <f t="shared" si="30"/>
        <v>0.05</v>
      </c>
      <c r="H175" s="103">
        <f ca="1">IF(C175=0,0,(YEAR(TODAY())-'14.1.ТС УЧ'!F174)*0.85)</f>
        <v>24.65</v>
      </c>
      <c r="I175" s="103">
        <f>IF(C175=0,0,'14.1.ТС УЧ'!I174/1000)</f>
        <v>0.01</v>
      </c>
      <c r="J175" s="24">
        <f>IF(C175=0,0,'14.1.ТС УЧ'!H174/1000)</f>
        <v>5.0999999999999997E-2</v>
      </c>
      <c r="K175" s="103">
        <f t="shared" si="31"/>
        <v>0.01</v>
      </c>
      <c r="L175" s="25">
        <f t="shared" ca="1" si="32"/>
        <v>1.7148966551938607</v>
      </c>
      <c r="M175" s="25">
        <f t="shared" ca="1" si="33"/>
        <v>9.5296864709138124E-4</v>
      </c>
      <c r="N175" s="25">
        <f t="shared" ca="1" si="34"/>
        <v>9.5296864709138118E-2</v>
      </c>
      <c r="O175" s="24">
        <f t="shared" si="35"/>
        <v>4.6181445516728656</v>
      </c>
      <c r="P175" s="11">
        <f t="shared" si="36"/>
        <v>0.21653718042189962</v>
      </c>
      <c r="Q175" s="11">
        <f t="shared" si="37"/>
        <v>0</v>
      </c>
      <c r="R175" s="10">
        <f t="shared" ca="1" si="38"/>
        <v>0.99904748528332454</v>
      </c>
      <c r="U175" s="10">
        <f t="shared" ca="1" si="39"/>
        <v>75.112262912188328</v>
      </c>
    </row>
    <row r="176" spans="2:21" ht="28.8" x14ac:dyDescent="0.3">
      <c r="B176" s="103">
        <v>170</v>
      </c>
      <c r="C176" s="103" t="str">
        <f>'14.1.ТС УЧ'!C175</f>
        <v>Котельная №1 с. Дивеево</v>
      </c>
      <c r="D176" s="103" t="str">
        <f>'14.1.ТС УЧ'!D175</f>
        <v>ГрОт-Мира, 1</v>
      </c>
      <c r="E176" s="103" t="str">
        <f>'14.1.ТС УЧ'!E175</f>
        <v xml:space="preserve">Т31 </v>
      </c>
      <c r="F176" s="103">
        <f>IF('14.1.ТС УЧ'!G175="Подземная канальная или подвальная",2,IF('14.1.ТС УЧ'!G175="Подземная бесканальная",2,IF('14.1.ТС УЧ'!G175="Надземная",1,0)))</f>
        <v>2</v>
      </c>
      <c r="G176" s="103">
        <f t="shared" si="30"/>
        <v>0.05</v>
      </c>
      <c r="H176" s="103">
        <f ca="1">IF(C176=0,0,(YEAR(TODAY())-'14.1.ТС УЧ'!F175)*0.85)</f>
        <v>41.65</v>
      </c>
      <c r="I176" s="103">
        <f>IF(C176=0,0,'14.1.ТС УЧ'!I175/1000)</f>
        <v>5.0000000000000001E-3</v>
      </c>
      <c r="J176" s="24">
        <f>IF(C176=0,0,'14.1.ТС УЧ'!H175/1000)</f>
        <v>5.0999999999999997E-2</v>
      </c>
      <c r="K176" s="103">
        <f t="shared" si="31"/>
        <v>5.0000000000000001E-3</v>
      </c>
      <c r="L176" s="25">
        <f t="shared" ca="1" si="32"/>
        <v>4.012252560702728</v>
      </c>
      <c r="M176" s="25">
        <f t="shared" ca="1" si="33"/>
        <v>1.8381328491578211E-2</v>
      </c>
      <c r="N176" s="25">
        <f t="shared" ca="1" si="34"/>
        <v>3.6762656983156421</v>
      </c>
      <c r="O176" s="24">
        <f t="shared" si="35"/>
        <v>4.6189138681848885</v>
      </c>
      <c r="P176" s="11">
        <f t="shared" si="36"/>
        <v>0.21650111444770753</v>
      </c>
      <c r="Q176" s="11">
        <f t="shared" si="37"/>
        <v>0</v>
      </c>
      <c r="R176" s="10">
        <f t="shared" ca="1" si="38"/>
        <v>0.98178657777298317</v>
      </c>
      <c r="U176" s="10">
        <f t="shared" ca="1" si="39"/>
        <v>75.197164685273734</v>
      </c>
    </row>
    <row r="177" spans="2:21" ht="28.8" x14ac:dyDescent="0.3">
      <c r="B177" s="103">
        <v>171</v>
      </c>
      <c r="C177" s="103" t="str">
        <f>'14.1.ТС УЧ'!C176</f>
        <v>Котельная №1 с. Дивеево</v>
      </c>
      <c r="D177" s="103" t="str">
        <f>'14.1.ТС УЧ'!D176</f>
        <v>Т30</v>
      </c>
      <c r="E177" s="103" t="str">
        <f>'14.1.ТС УЧ'!E176</f>
        <v xml:space="preserve">Т34 </v>
      </c>
      <c r="F177" s="103">
        <f>IF('14.1.ТС УЧ'!G176="Подземная канальная или подвальная",2,IF('14.1.ТС УЧ'!G176="Подземная бесканальная",2,IF('14.1.ТС УЧ'!G176="Надземная",1,0)))</f>
        <v>2</v>
      </c>
      <c r="G177" s="103">
        <f t="shared" si="30"/>
        <v>0.05</v>
      </c>
      <c r="H177" s="103">
        <f ca="1">IF(C177=0,0,(YEAR(TODAY())-'14.1.ТС УЧ'!F176)*0.85)</f>
        <v>7.6499999999999995</v>
      </c>
      <c r="I177" s="103">
        <f>IF(C177=0,0,'14.1.ТС УЧ'!I176/1000)</f>
        <v>2.3E-2</v>
      </c>
      <c r="J177" s="24">
        <f>IF(C177=0,0,'14.1.ТС УЧ'!H176/1000)</f>
        <v>5.0999999999999997E-2</v>
      </c>
      <c r="K177" s="103">
        <f t="shared" si="31"/>
        <v>2.3E-2</v>
      </c>
      <c r="L177" s="25">
        <f t="shared" ca="1" si="32"/>
        <v>1</v>
      </c>
      <c r="M177" s="25">
        <f t="shared" ca="1" si="33"/>
        <v>1.15E-3</v>
      </c>
      <c r="N177" s="25">
        <f t="shared" ca="1" si="34"/>
        <v>0.05</v>
      </c>
      <c r="O177" s="24">
        <f t="shared" si="35"/>
        <v>4.6161443287416075</v>
      </c>
      <c r="P177" s="11">
        <f t="shared" si="36"/>
        <v>0.21663100821472947</v>
      </c>
      <c r="Q177" s="11">
        <f t="shared" si="37"/>
        <v>0</v>
      </c>
      <c r="R177" s="10">
        <f t="shared" ca="1" si="38"/>
        <v>0.9988506609965937</v>
      </c>
      <c r="U177" s="10">
        <f t="shared" ca="1" si="39"/>
        <v>75.202473251251789</v>
      </c>
    </row>
    <row r="178" spans="2:21" ht="28.8" x14ac:dyDescent="0.3">
      <c r="B178" s="103">
        <v>172</v>
      </c>
      <c r="C178" s="103" t="str">
        <f>'14.1.ТС УЧ'!C177</f>
        <v>Котельная №1 с. Дивеево</v>
      </c>
      <c r="D178" s="103" t="str">
        <f>'14.1.ТС УЧ'!D177</f>
        <v>Т9</v>
      </c>
      <c r="E178" s="103" t="str">
        <f>'14.1.ТС УЧ'!E177</f>
        <v xml:space="preserve">ул. Южная, 6А </v>
      </c>
      <c r="F178" s="103">
        <f>IF('14.1.ТС УЧ'!G177="Подземная канальная или подвальная",2,IF('14.1.ТС УЧ'!G177="Подземная бесканальная",2,IF('14.1.ТС УЧ'!G177="Надземная",1,0)))</f>
        <v>2</v>
      </c>
      <c r="G178" s="103">
        <f t="shared" si="30"/>
        <v>0.05</v>
      </c>
      <c r="H178" s="103">
        <f ca="1">IF(C178=0,0,(YEAR(TODAY())-'14.1.ТС УЧ'!F177)*0.85)</f>
        <v>37.4</v>
      </c>
      <c r="I178" s="103">
        <f>IF(C178=0,0,'14.1.ТС УЧ'!I177/1000)</f>
        <v>6.0000000000000001E-3</v>
      </c>
      <c r="J178" s="24">
        <f>IF(C178=0,0,'14.1.ТС УЧ'!H177/1000)</f>
        <v>5.0999999999999997E-2</v>
      </c>
      <c r="K178" s="103">
        <f t="shared" si="31"/>
        <v>6.0000000000000001E-3</v>
      </c>
      <c r="L178" s="25">
        <f t="shared" ca="1" si="32"/>
        <v>3.2441481996433552</v>
      </c>
      <c r="M178" s="25">
        <f t="shared" ca="1" si="33"/>
        <v>5.7906861796694076E-3</v>
      </c>
      <c r="N178" s="25">
        <f t="shared" ca="1" si="34"/>
        <v>0.96511436327823452</v>
      </c>
      <c r="O178" s="24">
        <f t="shared" si="35"/>
        <v>4.6187600048824837</v>
      </c>
      <c r="P178" s="11">
        <f t="shared" si="36"/>
        <v>0.21650832668138237</v>
      </c>
      <c r="Q178" s="11">
        <f t="shared" si="37"/>
        <v>0</v>
      </c>
      <c r="R178" s="10">
        <f t="shared" ca="1" si="38"/>
        <v>0.99422604752808241</v>
      </c>
      <c r="U178" s="10">
        <f t="shared" ca="1" si="39"/>
        <v>75.229219040979274</v>
      </c>
    </row>
    <row r="179" spans="2:21" ht="28.8" x14ac:dyDescent="0.3">
      <c r="B179" s="103">
        <v>173</v>
      </c>
      <c r="C179" s="103" t="str">
        <f>'14.1.ТС УЧ'!C178</f>
        <v>Котельная №1 с. Дивеево</v>
      </c>
      <c r="D179" s="103" t="str">
        <f>'14.1.ТС УЧ'!D178</f>
        <v>Т23</v>
      </c>
      <c r="E179" s="103" t="str">
        <f>'14.1.ТС УЧ'!E178</f>
        <v xml:space="preserve">ул. Южная, 4Б </v>
      </c>
      <c r="F179" s="103">
        <f>IF('14.1.ТС УЧ'!G178="Подземная канальная или подвальная",2,IF('14.1.ТС УЧ'!G178="Подземная бесканальная",2,IF('14.1.ТС УЧ'!G178="Надземная",1,0)))</f>
        <v>2</v>
      </c>
      <c r="G179" s="103">
        <f t="shared" si="30"/>
        <v>0.05</v>
      </c>
      <c r="H179" s="103">
        <f ca="1">IF(C179=0,0,(YEAR(TODAY())-'14.1.ТС УЧ'!F178)*0.85)</f>
        <v>41.65</v>
      </c>
      <c r="I179" s="103">
        <f>IF(C179=0,0,'14.1.ТС УЧ'!I178/1000)</f>
        <v>1.2E-2</v>
      </c>
      <c r="J179" s="24">
        <f>IF(C179=0,0,'14.1.ТС УЧ'!H178/1000)</f>
        <v>5.0999999999999997E-2</v>
      </c>
      <c r="K179" s="103">
        <f t="shared" si="31"/>
        <v>1.2E-2</v>
      </c>
      <c r="L179" s="25">
        <f t="shared" ca="1" si="32"/>
        <v>4.012252560702728</v>
      </c>
      <c r="M179" s="25">
        <f t="shared" ca="1" si="33"/>
        <v>4.4115188379787708E-2</v>
      </c>
      <c r="N179" s="25">
        <f t="shared" ca="1" si="34"/>
        <v>3.6762656983156421</v>
      </c>
      <c r="O179" s="24">
        <f t="shared" si="35"/>
        <v>4.617836825068057</v>
      </c>
      <c r="P179" s="11">
        <f t="shared" si="36"/>
        <v>0.21655161017632149</v>
      </c>
      <c r="Q179" s="11">
        <f t="shared" si="37"/>
        <v>0</v>
      </c>
      <c r="R179" s="10">
        <f t="shared" ca="1" si="38"/>
        <v>0.95684373384551635</v>
      </c>
      <c r="U179" s="10">
        <f t="shared" ca="1" si="39"/>
        <v>75.432935782424266</v>
      </c>
    </row>
    <row r="180" spans="2:21" ht="28.8" x14ac:dyDescent="0.3">
      <c r="B180" s="103">
        <v>174</v>
      </c>
      <c r="C180" s="103" t="str">
        <f>'14.1.ТС УЧ'!C179</f>
        <v>Котельная №1 с. Дивеево</v>
      </c>
      <c r="D180" s="103" t="str">
        <f>'14.1.ТС УЧ'!D179</f>
        <v>Т23</v>
      </c>
      <c r="E180" s="103" t="str">
        <f>'14.1.ТС УЧ'!E179</f>
        <v xml:space="preserve">ул. Южная, 4 </v>
      </c>
      <c r="F180" s="103">
        <f>IF('14.1.ТС УЧ'!G179="Подземная канальная или подвальная",2,IF('14.1.ТС УЧ'!G179="Подземная бесканальная",2,IF('14.1.ТС УЧ'!G179="Надземная",1,0)))</f>
        <v>2</v>
      </c>
      <c r="G180" s="103">
        <f t="shared" si="30"/>
        <v>0.05</v>
      </c>
      <c r="H180" s="103">
        <f ca="1">IF(C180=0,0,(YEAR(TODAY())-'14.1.ТС УЧ'!F179)*0.85)</f>
        <v>38.25</v>
      </c>
      <c r="I180" s="103">
        <f>IF(C180=0,0,'14.1.ТС УЧ'!I179/1000)</f>
        <v>1.6E-2</v>
      </c>
      <c r="J180" s="24">
        <f>IF(C180=0,0,'14.1.ТС УЧ'!H179/1000)</f>
        <v>5.0999999999999997E-2</v>
      </c>
      <c r="K180" s="103">
        <f t="shared" si="31"/>
        <v>1.6E-2</v>
      </c>
      <c r="L180" s="25">
        <f t="shared" ca="1" si="32"/>
        <v>3.3849963207636384</v>
      </c>
      <c r="M180" s="25">
        <f t="shared" ca="1" si="33"/>
        <v>1.9618410905121855E-2</v>
      </c>
      <c r="N180" s="25">
        <f t="shared" ca="1" si="34"/>
        <v>1.226150681570116</v>
      </c>
      <c r="O180" s="24">
        <f t="shared" si="35"/>
        <v>4.6172213718584389</v>
      </c>
      <c r="P180" s="11">
        <f t="shared" si="36"/>
        <v>0.21658047545541409</v>
      </c>
      <c r="Q180" s="11">
        <f t="shared" si="37"/>
        <v>0</v>
      </c>
      <c r="R180" s="10">
        <f t="shared" ca="1" si="38"/>
        <v>0.98057277780386198</v>
      </c>
      <c r="U180" s="10">
        <f t="shared" ca="1" si="39"/>
        <v>75.523518328537293</v>
      </c>
    </row>
    <row r="181" spans="2:21" ht="43.2" x14ac:dyDescent="0.3">
      <c r="B181" s="103">
        <v>175</v>
      </c>
      <c r="C181" s="103" t="str">
        <f>'14.1.ТС УЧ'!C180</f>
        <v>Котельная №1 с. Дивеево</v>
      </c>
      <c r="D181" s="103" t="str">
        <f>'14.1.ТС УЧ'!D180</f>
        <v>Т25</v>
      </c>
      <c r="E181" s="103" t="str">
        <f>'14.1.ТС УЧ'!E180</f>
        <v xml:space="preserve">ул. Октябрьская, 39 </v>
      </c>
      <c r="F181" s="103">
        <f>IF('14.1.ТС УЧ'!G180="Подземная канальная или подвальная",2,IF('14.1.ТС УЧ'!G180="Подземная бесканальная",2,IF('14.1.ТС УЧ'!G180="Надземная",1,0)))</f>
        <v>2</v>
      </c>
      <c r="G181" s="103">
        <f t="shared" si="30"/>
        <v>0.05</v>
      </c>
      <c r="H181" s="103">
        <f ca="1">IF(C181=0,0,(YEAR(TODAY())-'14.1.ТС УЧ'!F180)*0.85)</f>
        <v>39.949999999999996</v>
      </c>
      <c r="I181" s="103">
        <f>IF(C181=0,0,'14.1.ТС УЧ'!I180/1000)</f>
        <v>1.2999999999999999E-2</v>
      </c>
      <c r="J181" s="24">
        <f>IF(C181=0,0,'14.1.ТС УЧ'!H180/1000)</f>
        <v>5.0999999999999997E-2</v>
      </c>
      <c r="K181" s="103">
        <f t="shared" si="31"/>
        <v>1.2999999999999999E-2</v>
      </c>
      <c r="L181" s="25">
        <f t="shared" ca="1" si="32"/>
        <v>3.6853032651266591</v>
      </c>
      <c r="M181" s="25">
        <f t="shared" ca="1" si="33"/>
        <v>2.6802070165770166E-2</v>
      </c>
      <c r="N181" s="25">
        <f t="shared" ca="1" si="34"/>
        <v>2.0616977050592435</v>
      </c>
      <c r="O181" s="24">
        <f t="shared" si="35"/>
        <v>4.6176829617656532</v>
      </c>
      <c r="P181" s="11">
        <f t="shared" si="36"/>
        <v>0.21655882577474142</v>
      </c>
      <c r="Q181" s="11">
        <f t="shared" si="37"/>
        <v>0</v>
      </c>
      <c r="R181" s="10">
        <f t="shared" ca="1" si="38"/>
        <v>0.97355391782108214</v>
      </c>
      <c r="U181" s="10">
        <f t="shared" ca="1" si="39"/>
        <v>75.647281791281813</v>
      </c>
    </row>
    <row r="182" spans="2:21" ht="28.8" x14ac:dyDescent="0.3">
      <c r="B182" s="103">
        <v>176</v>
      </c>
      <c r="C182" s="103" t="str">
        <f>'14.1.ТС УЧ'!C181</f>
        <v>Котельная №1 с. Дивеево</v>
      </c>
      <c r="D182" s="103" t="str">
        <f>'14.1.ТС УЧ'!D181</f>
        <v>Т25</v>
      </c>
      <c r="E182" s="103" t="str">
        <f>'14.1.ТС УЧ'!E181</f>
        <v xml:space="preserve">Т27 </v>
      </c>
      <c r="F182" s="103">
        <f>IF('14.1.ТС УЧ'!G181="Подземная канальная или подвальная",2,IF('14.1.ТС УЧ'!G181="Подземная бесканальная",2,IF('14.1.ТС УЧ'!G181="Надземная",1,0)))</f>
        <v>2</v>
      </c>
      <c r="G182" s="103">
        <f t="shared" si="30"/>
        <v>0.05</v>
      </c>
      <c r="H182" s="103">
        <f ca="1">IF(C182=0,0,(YEAR(TODAY())-'14.1.ТС УЧ'!F181)*0.85)</f>
        <v>39.949999999999996</v>
      </c>
      <c r="I182" s="103">
        <f>IF(C182=0,0,'14.1.ТС УЧ'!I181/1000)</f>
        <v>5.1999999999999998E-2</v>
      </c>
      <c r="J182" s="24">
        <f>IF(C182=0,0,'14.1.ТС УЧ'!H181/1000)</f>
        <v>5.0999999999999997E-2</v>
      </c>
      <c r="K182" s="103">
        <f t="shared" si="31"/>
        <v>5.1999999999999998E-2</v>
      </c>
      <c r="L182" s="25">
        <f t="shared" ca="1" si="32"/>
        <v>3.6853032651266591</v>
      </c>
      <c r="M182" s="25">
        <f t="shared" ca="1" si="33"/>
        <v>0.10720828066308066</v>
      </c>
      <c r="N182" s="25">
        <f t="shared" ca="1" si="34"/>
        <v>2.0616977050592435</v>
      </c>
      <c r="O182" s="24">
        <f t="shared" si="35"/>
        <v>4.611682292971877</v>
      </c>
      <c r="P182" s="11">
        <f t="shared" si="36"/>
        <v>0.21684060966731869</v>
      </c>
      <c r="Q182" s="11">
        <f t="shared" si="37"/>
        <v>0</v>
      </c>
      <c r="R182" s="10">
        <f t="shared" ca="1" si="38"/>
        <v>0.89833854695538395</v>
      </c>
      <c r="U182" s="10">
        <f t="shared" ca="1" si="39"/>
        <v>76.141692320875705</v>
      </c>
    </row>
    <row r="183" spans="2:21" ht="43.2" x14ac:dyDescent="0.3">
      <c r="B183" s="103">
        <v>177</v>
      </c>
      <c r="C183" s="103" t="str">
        <f>'14.1.ТС УЧ'!C182</f>
        <v>Котельная №1 с. Дивеево</v>
      </c>
      <c r="D183" s="103" t="str">
        <f>'14.1.ТС УЧ'!D182</f>
        <v>Т27</v>
      </c>
      <c r="E183" s="103" t="str">
        <f>'14.1.ТС УЧ'!E182</f>
        <v xml:space="preserve">ул. Октябрьская, 37 </v>
      </c>
      <c r="F183" s="103">
        <f>IF('14.1.ТС УЧ'!G182="Подземная канальная или подвальная",2,IF('14.1.ТС УЧ'!G182="Подземная бесканальная",2,IF('14.1.ТС УЧ'!G182="Надземная",1,0)))</f>
        <v>2</v>
      </c>
      <c r="G183" s="103">
        <f t="shared" si="30"/>
        <v>0.05</v>
      </c>
      <c r="H183" s="103">
        <f ca="1">IF(C183=0,0,(YEAR(TODAY())-'14.1.ТС УЧ'!F182)*0.85)</f>
        <v>39.949999999999996</v>
      </c>
      <c r="I183" s="103">
        <f>IF(C183=0,0,'14.1.ТС УЧ'!I182/1000)</f>
        <v>5.0000000000000001E-3</v>
      </c>
      <c r="J183" s="24">
        <f>IF(C183=0,0,'14.1.ТС УЧ'!H182/1000)</f>
        <v>5.0999999999999997E-2</v>
      </c>
      <c r="K183" s="103">
        <f t="shared" si="31"/>
        <v>5.0000000000000001E-3</v>
      </c>
      <c r="L183" s="25">
        <f t="shared" ca="1" si="32"/>
        <v>3.6853032651266591</v>
      </c>
      <c r="M183" s="25">
        <f t="shared" ca="1" si="33"/>
        <v>1.0308488525296217E-2</v>
      </c>
      <c r="N183" s="25">
        <f t="shared" ca="1" si="34"/>
        <v>2.0616977050592435</v>
      </c>
      <c r="O183" s="24">
        <f t="shared" si="35"/>
        <v>4.6189138681848885</v>
      </c>
      <c r="P183" s="11">
        <f t="shared" si="36"/>
        <v>0.21650111444770753</v>
      </c>
      <c r="Q183" s="11">
        <f t="shared" si="37"/>
        <v>0</v>
      </c>
      <c r="R183" s="10">
        <f t="shared" ca="1" si="38"/>
        <v>0.98974446184027165</v>
      </c>
      <c r="U183" s="10">
        <f t="shared" ca="1" si="39"/>
        <v>76.189306341485221</v>
      </c>
    </row>
    <row r="184" spans="2:21" ht="28.8" x14ac:dyDescent="0.3">
      <c r="B184" s="103">
        <v>178</v>
      </c>
      <c r="C184" s="103" t="str">
        <f>'14.1.ТС УЧ'!C183</f>
        <v>Котельная №1 с. Дивеево</v>
      </c>
      <c r="D184" s="103" t="str">
        <f>'14.1.ТС УЧ'!D183</f>
        <v>Т8</v>
      </c>
      <c r="E184" s="103" t="str">
        <f>'14.1.ТС УЧ'!E183</f>
        <v xml:space="preserve">ул. Южная, 6 </v>
      </c>
      <c r="F184" s="103">
        <f>IF('14.1.ТС УЧ'!G183="Подземная канальная или подвальная",2,IF('14.1.ТС УЧ'!G183="Подземная бесканальная",2,IF('14.1.ТС УЧ'!G183="Надземная",1,0)))</f>
        <v>2</v>
      </c>
      <c r="G184" s="103">
        <f t="shared" si="30"/>
        <v>0.05</v>
      </c>
      <c r="H184" s="103">
        <f ca="1">IF(C184=0,0,(YEAR(TODAY())-'14.1.ТС УЧ'!F183)*0.85)</f>
        <v>41.65</v>
      </c>
      <c r="I184" s="103">
        <f>IF(C184=0,0,'14.1.ТС УЧ'!I183/1000)</f>
        <v>0.01</v>
      </c>
      <c r="J184" s="24">
        <f>IF(C184=0,0,'14.1.ТС УЧ'!H183/1000)</f>
        <v>5.0999999999999997E-2</v>
      </c>
      <c r="K184" s="103">
        <f t="shared" si="31"/>
        <v>0.01</v>
      </c>
      <c r="L184" s="25">
        <f t="shared" ca="1" si="32"/>
        <v>4.012252560702728</v>
      </c>
      <c r="M184" s="25">
        <f t="shared" ca="1" si="33"/>
        <v>3.6762656983156422E-2</v>
      </c>
      <c r="N184" s="25">
        <f t="shared" ca="1" si="34"/>
        <v>3.6762656983156421</v>
      </c>
      <c r="O184" s="24">
        <f t="shared" si="35"/>
        <v>4.6181445516728656</v>
      </c>
      <c r="P184" s="11">
        <f t="shared" si="36"/>
        <v>0.21653718042189962</v>
      </c>
      <c r="Q184" s="11">
        <f t="shared" si="37"/>
        <v>0</v>
      </c>
      <c r="R184" s="10">
        <f t="shared" ca="1" si="38"/>
        <v>0.96390488429518606</v>
      </c>
      <c r="U184" s="10">
        <f t="shared" ca="1" si="39"/>
        <v>76.359081605537</v>
      </c>
    </row>
    <row r="185" spans="2:21" ht="43.2" x14ac:dyDescent="0.3">
      <c r="B185" s="103">
        <v>179</v>
      </c>
      <c r="C185" s="103" t="str">
        <f>'14.1.ТС УЧ'!C184</f>
        <v>Котельная №1 с. Дивеево</v>
      </c>
      <c r="D185" s="103" t="str">
        <f>'14.1.ТС УЧ'!D184</f>
        <v>Т18</v>
      </c>
      <c r="E185" s="103" t="str">
        <f>'14.1.ТС УЧ'!E184</f>
        <v xml:space="preserve">ул. Октябрьская, 31 </v>
      </c>
      <c r="F185" s="103">
        <f>IF('14.1.ТС УЧ'!G184="Подземная канальная или подвальная",2,IF('14.1.ТС УЧ'!G184="Подземная бесканальная",2,IF('14.1.ТС УЧ'!G184="Надземная",1,0)))</f>
        <v>2</v>
      </c>
      <c r="G185" s="103">
        <f t="shared" si="30"/>
        <v>0.05</v>
      </c>
      <c r="H185" s="103">
        <f ca="1">IF(C185=0,0,(YEAR(TODAY())-'14.1.ТС УЧ'!F184)*0.85)</f>
        <v>37.4</v>
      </c>
      <c r="I185" s="103">
        <f>IF(C185=0,0,'14.1.ТС УЧ'!I184/1000)</f>
        <v>0.01</v>
      </c>
      <c r="J185" s="24">
        <f>IF(C185=0,0,'14.1.ТС УЧ'!H184/1000)</f>
        <v>5.0999999999999997E-2</v>
      </c>
      <c r="K185" s="103">
        <f t="shared" si="31"/>
        <v>0.01</v>
      </c>
      <c r="L185" s="25">
        <f t="shared" ca="1" si="32"/>
        <v>3.2441481996433552</v>
      </c>
      <c r="M185" s="25">
        <f t="shared" ca="1" si="33"/>
        <v>9.6511436327823448E-3</v>
      </c>
      <c r="N185" s="25">
        <f t="shared" ca="1" si="34"/>
        <v>0.96511436327823452</v>
      </c>
      <c r="O185" s="24">
        <f t="shared" si="35"/>
        <v>4.6181445516728656</v>
      </c>
      <c r="P185" s="11">
        <f t="shared" si="36"/>
        <v>0.21653718042189962</v>
      </c>
      <c r="Q185" s="11">
        <f t="shared" si="37"/>
        <v>0</v>
      </c>
      <c r="R185" s="10">
        <f t="shared" ca="1" si="38"/>
        <v>0.99039527918945147</v>
      </c>
      <c r="U185" s="10">
        <f t="shared" ca="1" si="39"/>
        <v>76.403651981922152</v>
      </c>
    </row>
    <row r="186" spans="2:21" ht="28.8" x14ac:dyDescent="0.3">
      <c r="B186" s="103">
        <v>180</v>
      </c>
      <c r="C186" s="103" t="str">
        <f>'14.1.ТС УЧ'!C185</f>
        <v>Котельная №1 с. Дивеево</v>
      </c>
      <c r="D186" s="103" t="str">
        <f>'14.1.ТС УЧ'!D185</f>
        <v>Т16</v>
      </c>
      <c r="E186" s="103" t="str">
        <f>'14.1.ТС УЧ'!E185</f>
        <v xml:space="preserve">Т16а </v>
      </c>
      <c r="F186" s="103">
        <f>IF('14.1.ТС УЧ'!G185="Подземная канальная или подвальная",2,IF('14.1.ТС УЧ'!G185="Подземная бесканальная",2,IF('14.1.ТС УЧ'!G185="Надземная",1,0)))</f>
        <v>2</v>
      </c>
      <c r="G186" s="103">
        <f t="shared" si="30"/>
        <v>0.05</v>
      </c>
      <c r="H186" s="103">
        <f ca="1">IF(C186=0,0,(YEAR(TODAY())-'14.1.ТС УЧ'!F185)*0.85)</f>
        <v>2.5499999999999998</v>
      </c>
      <c r="I186" s="103">
        <f>IF(C186=0,0,'14.1.ТС УЧ'!I185/1000)</f>
        <v>0.05</v>
      </c>
      <c r="J186" s="24">
        <f>IF(C186=0,0,'14.1.ТС УЧ'!H185/1000)</f>
        <v>5.0999999999999997E-2</v>
      </c>
      <c r="K186" s="103">
        <f t="shared" si="31"/>
        <v>0.05</v>
      </c>
      <c r="L186" s="25">
        <f t="shared" ca="1" si="32"/>
        <v>0.8</v>
      </c>
      <c r="M186" s="25">
        <f t="shared" ca="1" si="33"/>
        <v>3.2857307529836084E-3</v>
      </c>
      <c r="N186" s="25">
        <f t="shared" ca="1" si="34"/>
        <v>6.571461505967216E-2</v>
      </c>
      <c r="O186" s="24">
        <f t="shared" si="35"/>
        <v>4.6119900195766856</v>
      </c>
      <c r="P186" s="11">
        <f t="shared" si="36"/>
        <v>0.21682614137395415</v>
      </c>
      <c r="Q186" s="11">
        <f t="shared" si="37"/>
        <v>0</v>
      </c>
      <c r="R186" s="10">
        <f t="shared" ca="1" si="38"/>
        <v>0.9967196613530207</v>
      </c>
      <c r="U186" s="10">
        <f t="shared" ca="1" si="39"/>
        <v>76.418805739361929</v>
      </c>
    </row>
    <row r="187" spans="2:21" ht="28.8" x14ac:dyDescent="0.3">
      <c r="B187" s="103">
        <v>181</v>
      </c>
      <c r="C187" s="103" t="str">
        <f>'14.1.ТС УЧ'!C186</f>
        <v>Котельная №1 с. Дивеево</v>
      </c>
      <c r="D187" s="103" t="str">
        <f>'14.1.ТС УЧ'!D186</f>
        <v>Т6</v>
      </c>
      <c r="E187" s="103" t="str">
        <f>'14.1.ТС УЧ'!E186</f>
        <v xml:space="preserve">ул. Южная, 12 </v>
      </c>
      <c r="F187" s="103">
        <f>IF('14.1.ТС УЧ'!G186="Подземная канальная или подвальная",2,IF('14.1.ТС УЧ'!G186="Подземная бесканальная",2,IF('14.1.ТС УЧ'!G186="Надземная",1,0)))</f>
        <v>2</v>
      </c>
      <c r="G187" s="103">
        <f t="shared" si="30"/>
        <v>0.05</v>
      </c>
      <c r="H187" s="103">
        <f ca="1">IF(C187=0,0,(YEAR(TODAY())-'14.1.ТС УЧ'!F186)*0.85)</f>
        <v>41.65</v>
      </c>
      <c r="I187" s="103">
        <f>IF(C187=0,0,'14.1.ТС УЧ'!I186/1000)</f>
        <v>1.7999999999999999E-2</v>
      </c>
      <c r="J187" s="24">
        <f>IF(C187=0,0,'14.1.ТС УЧ'!H186/1000)</f>
        <v>5.0999999999999997E-2</v>
      </c>
      <c r="K187" s="103">
        <f t="shared" si="31"/>
        <v>1.7999999999999999E-2</v>
      </c>
      <c r="L187" s="25">
        <f t="shared" ca="1" si="32"/>
        <v>4.012252560702728</v>
      </c>
      <c r="M187" s="25">
        <f t="shared" ca="1" si="33"/>
        <v>6.6172782569681551E-2</v>
      </c>
      <c r="N187" s="25">
        <f t="shared" ca="1" si="34"/>
        <v>3.6762656983156421</v>
      </c>
      <c r="O187" s="24">
        <f t="shared" si="35"/>
        <v>4.6169136452536295</v>
      </c>
      <c r="P187" s="11">
        <f t="shared" si="36"/>
        <v>0.21659491098085398</v>
      </c>
      <c r="Q187" s="11">
        <f t="shared" si="37"/>
        <v>0</v>
      </c>
      <c r="R187" s="10">
        <f t="shared" ca="1" si="38"/>
        <v>0.93596913116806302</v>
      </c>
      <c r="U187" s="10">
        <f t="shared" ca="1" si="39"/>
        <v>76.724319762152291</v>
      </c>
    </row>
    <row r="188" spans="2:21" ht="43.2" x14ac:dyDescent="0.3">
      <c r="B188" s="103">
        <v>182</v>
      </c>
      <c r="C188" s="103" t="str">
        <f>'14.1.ТС УЧ'!C187</f>
        <v>Котельная №1 с. Дивеево</v>
      </c>
      <c r="D188" s="103" t="str">
        <f>'14.1.ТС УЧ'!D187</f>
        <v>Т70</v>
      </c>
      <c r="E188" s="103" t="str">
        <f>'14.1.ТС УЧ'!E187</f>
        <v xml:space="preserve">ул. Космонавтов, 1Г </v>
      </c>
      <c r="F188" s="103">
        <f>IF('14.1.ТС УЧ'!G187="Подземная канальная или подвальная",2,IF('14.1.ТС УЧ'!G187="Подземная бесканальная",2,IF('14.1.ТС УЧ'!G187="Надземная",1,0)))</f>
        <v>2</v>
      </c>
      <c r="G188" s="103">
        <f t="shared" si="30"/>
        <v>0.05</v>
      </c>
      <c r="H188" s="103">
        <f ca="1">IF(C188=0,0,(YEAR(TODAY())-'14.1.ТС УЧ'!F187)*0.85)</f>
        <v>41.65</v>
      </c>
      <c r="I188" s="103">
        <f>IF(C188=0,0,'14.1.ТС УЧ'!I187/1000)</f>
        <v>0.01</v>
      </c>
      <c r="J188" s="24">
        <f>IF(C188=0,0,'14.1.ТС УЧ'!H187/1000)</f>
        <v>5.0999999999999997E-2</v>
      </c>
      <c r="K188" s="103">
        <f t="shared" si="31"/>
        <v>0.01</v>
      </c>
      <c r="L188" s="25">
        <f t="shared" ca="1" si="32"/>
        <v>4.012252560702728</v>
      </c>
      <c r="M188" s="25">
        <f t="shared" ca="1" si="33"/>
        <v>3.6762656983156422E-2</v>
      </c>
      <c r="N188" s="25">
        <f t="shared" ca="1" si="34"/>
        <v>3.6762656983156421</v>
      </c>
      <c r="O188" s="24">
        <f t="shared" si="35"/>
        <v>4.6181445516728656</v>
      </c>
      <c r="P188" s="11">
        <f t="shared" si="36"/>
        <v>0.21653718042189962</v>
      </c>
      <c r="Q188" s="11">
        <f t="shared" si="37"/>
        <v>0</v>
      </c>
      <c r="R188" s="10">
        <f t="shared" ca="1" si="38"/>
        <v>0.96390488429518606</v>
      </c>
      <c r="U188" s="10">
        <f t="shared" ca="1" si="39"/>
        <v>76.89409502620407</v>
      </c>
    </row>
    <row r="189" spans="2:21" ht="43.2" x14ac:dyDescent="0.3">
      <c r="B189" s="103">
        <v>183</v>
      </c>
      <c r="C189" s="103" t="str">
        <f>'14.1.ТС УЧ'!C188</f>
        <v>Котельная №1 с. Дивеево</v>
      </c>
      <c r="D189" s="103" t="str">
        <f>'14.1.ТС УЧ'!D188</f>
        <v>Т73</v>
      </c>
      <c r="E189" s="103" t="str">
        <f>'14.1.ТС УЧ'!E188</f>
        <v xml:space="preserve">ул. Космонавтов, 1В </v>
      </c>
      <c r="F189" s="103">
        <f>IF('14.1.ТС УЧ'!G188="Подземная канальная или подвальная",2,IF('14.1.ТС УЧ'!G188="Подземная бесканальная",2,IF('14.1.ТС УЧ'!G188="Надземная",1,0)))</f>
        <v>2</v>
      </c>
      <c r="G189" s="103">
        <f t="shared" si="30"/>
        <v>0.05</v>
      </c>
      <c r="H189" s="103">
        <f ca="1">IF(C189=0,0,(YEAR(TODAY())-'14.1.ТС УЧ'!F188)*0.85)</f>
        <v>41.65</v>
      </c>
      <c r="I189" s="103">
        <f>IF(C189=0,0,'14.1.ТС УЧ'!I188/1000)</f>
        <v>0.01</v>
      </c>
      <c r="J189" s="24">
        <f>IF(C189=0,0,'14.1.ТС УЧ'!H188/1000)</f>
        <v>5.0999999999999997E-2</v>
      </c>
      <c r="K189" s="103">
        <f t="shared" si="31"/>
        <v>0.01</v>
      </c>
      <c r="L189" s="25">
        <f t="shared" ca="1" si="32"/>
        <v>4.012252560702728</v>
      </c>
      <c r="M189" s="25">
        <f t="shared" ca="1" si="33"/>
        <v>3.6762656983156422E-2</v>
      </c>
      <c r="N189" s="25">
        <f t="shared" ca="1" si="34"/>
        <v>3.6762656983156421</v>
      </c>
      <c r="O189" s="24">
        <f t="shared" si="35"/>
        <v>4.6181445516728656</v>
      </c>
      <c r="P189" s="11">
        <f t="shared" si="36"/>
        <v>0.21653718042189962</v>
      </c>
      <c r="Q189" s="11">
        <f t="shared" si="37"/>
        <v>0</v>
      </c>
      <c r="R189" s="10">
        <f t="shared" ca="1" si="38"/>
        <v>0.96390488429518606</v>
      </c>
      <c r="U189" s="10">
        <f t="shared" ca="1" si="39"/>
        <v>77.063870290255849</v>
      </c>
    </row>
    <row r="190" spans="2:21" ht="43.2" x14ac:dyDescent="0.3">
      <c r="B190" s="103">
        <v>184</v>
      </c>
      <c r="C190" s="103" t="str">
        <f>'14.1.ТС УЧ'!C189</f>
        <v>Котельная №1 с. Дивеево</v>
      </c>
      <c r="D190" s="103" t="str">
        <f>'14.1.ТС УЧ'!D189</f>
        <v>Т42</v>
      </c>
      <c r="E190" s="103" t="str">
        <f>'14.1.ТС УЧ'!E189</f>
        <v xml:space="preserve">ул. Комсомольская, 6 </v>
      </c>
      <c r="F190" s="103">
        <f>IF('14.1.ТС УЧ'!G189="Подземная канальная или подвальная",2,IF('14.1.ТС УЧ'!G189="Подземная бесканальная",2,IF('14.1.ТС УЧ'!G189="Надземная",1,0)))</f>
        <v>2</v>
      </c>
      <c r="G190" s="103">
        <f t="shared" si="30"/>
        <v>0.05</v>
      </c>
      <c r="H190" s="103">
        <f ca="1">IF(C190=0,0,(YEAR(TODAY())-'14.1.ТС УЧ'!F189)*0.85)</f>
        <v>41.65</v>
      </c>
      <c r="I190" s="103">
        <f>IF(C190=0,0,'14.1.ТС УЧ'!I189/1000)</f>
        <v>1.2E-2</v>
      </c>
      <c r="J190" s="24">
        <f>IF(C190=0,0,'14.1.ТС УЧ'!H189/1000)</f>
        <v>5.0999999999999997E-2</v>
      </c>
      <c r="K190" s="103">
        <f t="shared" si="31"/>
        <v>1.2E-2</v>
      </c>
      <c r="L190" s="25">
        <f t="shared" ca="1" si="32"/>
        <v>4.012252560702728</v>
      </c>
      <c r="M190" s="25">
        <f t="shared" ca="1" si="33"/>
        <v>4.4115188379787708E-2</v>
      </c>
      <c r="N190" s="25">
        <f t="shared" ca="1" si="34"/>
        <v>3.6762656983156421</v>
      </c>
      <c r="O190" s="24">
        <f t="shared" si="35"/>
        <v>4.617836825068057</v>
      </c>
      <c r="P190" s="11">
        <f t="shared" si="36"/>
        <v>0.21655161017632149</v>
      </c>
      <c r="Q190" s="11">
        <f t="shared" si="37"/>
        <v>0</v>
      </c>
      <c r="R190" s="10">
        <f t="shared" ca="1" si="38"/>
        <v>0.95684373384551635</v>
      </c>
      <c r="U190" s="10">
        <f t="shared" ca="1" si="39"/>
        <v>77.267587031700842</v>
      </c>
    </row>
    <row r="191" spans="2:21" ht="28.8" x14ac:dyDescent="0.3">
      <c r="B191" s="103">
        <v>185</v>
      </c>
      <c r="C191" s="103" t="str">
        <f>'14.1.ТС УЧ'!C190</f>
        <v>Котельная №1 с. Дивеево</v>
      </c>
      <c r="D191" s="103" t="str">
        <f>'14.1.ТС УЧ'!D190</f>
        <v>Т43</v>
      </c>
      <c r="E191" s="103" t="str">
        <f>'14.1.ТС УЧ'!E190</f>
        <v xml:space="preserve">ул. Мира, 5 </v>
      </c>
      <c r="F191" s="103">
        <f>IF('14.1.ТС УЧ'!G190="Подземная канальная или подвальная",2,IF('14.1.ТС УЧ'!G190="Подземная бесканальная",2,IF('14.1.ТС УЧ'!G190="Надземная",1,0)))</f>
        <v>2</v>
      </c>
      <c r="G191" s="103">
        <f t="shared" si="30"/>
        <v>0.05</v>
      </c>
      <c r="H191" s="103">
        <f ca="1">IF(C191=0,0,(YEAR(TODAY())-'14.1.ТС УЧ'!F190)*0.85)</f>
        <v>41.65</v>
      </c>
      <c r="I191" s="103">
        <f>IF(C191=0,0,'14.1.ТС УЧ'!I190/1000)</f>
        <v>1.4E-2</v>
      </c>
      <c r="J191" s="24">
        <f>IF(C191=0,0,'14.1.ТС УЧ'!H190/1000)</f>
        <v>5.0999999999999997E-2</v>
      </c>
      <c r="K191" s="103">
        <f t="shared" si="31"/>
        <v>1.4E-2</v>
      </c>
      <c r="L191" s="25">
        <f t="shared" ca="1" si="32"/>
        <v>4.012252560702728</v>
      </c>
      <c r="M191" s="25">
        <f t="shared" ca="1" si="33"/>
        <v>5.1467719776418994E-2</v>
      </c>
      <c r="N191" s="25">
        <f t="shared" ca="1" si="34"/>
        <v>3.6762656983156421</v>
      </c>
      <c r="O191" s="24">
        <f t="shared" si="35"/>
        <v>4.6175290984632484</v>
      </c>
      <c r="P191" s="11">
        <f t="shared" si="36"/>
        <v>0.21656604185403144</v>
      </c>
      <c r="Q191" s="11">
        <f t="shared" si="37"/>
        <v>0</v>
      </c>
      <c r="R191" s="10">
        <f t="shared" ca="1" si="38"/>
        <v>0.94983431033123755</v>
      </c>
      <c r="U191" s="10">
        <f t="shared" ca="1" si="39"/>
        <v>77.505240725400014</v>
      </c>
    </row>
    <row r="192" spans="2:21" ht="28.8" x14ac:dyDescent="0.3">
      <c r="B192" s="103">
        <v>186</v>
      </c>
      <c r="C192" s="103" t="str">
        <f>'14.1.ТС УЧ'!C191</f>
        <v>Котельная №1 с. Дивеево</v>
      </c>
      <c r="D192" s="103" t="str">
        <f>'14.1.ТС УЧ'!D191</f>
        <v>Т45</v>
      </c>
      <c r="E192" s="103" t="str">
        <f>'14.1.ТС УЧ'!E191</f>
        <v xml:space="preserve">ул. Мира, 10 </v>
      </c>
      <c r="F192" s="103">
        <f>IF('14.1.ТС УЧ'!G191="Подземная канальная или подвальная",2,IF('14.1.ТС УЧ'!G191="Подземная бесканальная",2,IF('14.1.ТС УЧ'!G191="Надземная",1,0)))</f>
        <v>2</v>
      </c>
      <c r="G192" s="103">
        <f t="shared" si="30"/>
        <v>0.05</v>
      </c>
      <c r="H192" s="103">
        <f ca="1">IF(C192=0,0,(YEAR(TODAY())-'14.1.ТС УЧ'!F191)*0.85)</f>
        <v>41.65</v>
      </c>
      <c r="I192" s="103">
        <f>IF(C192=0,0,'14.1.ТС УЧ'!I191/1000)</f>
        <v>5.0999999999999997E-2</v>
      </c>
      <c r="J192" s="24">
        <f>IF(C192=0,0,'14.1.ТС УЧ'!H191/1000)</f>
        <v>5.0999999999999997E-2</v>
      </c>
      <c r="K192" s="103">
        <f t="shared" si="31"/>
        <v>5.0999999999999997E-2</v>
      </c>
      <c r="L192" s="25">
        <f t="shared" ca="1" si="32"/>
        <v>4.012252560702728</v>
      </c>
      <c r="M192" s="25">
        <f t="shared" ca="1" si="33"/>
        <v>0.18748955061409772</v>
      </c>
      <c r="N192" s="25">
        <f t="shared" ca="1" si="34"/>
        <v>3.6762656983156421</v>
      </c>
      <c r="O192" s="24">
        <f t="shared" si="35"/>
        <v>4.6118361562742818</v>
      </c>
      <c r="P192" s="11">
        <f t="shared" si="36"/>
        <v>0.21683337527928573</v>
      </c>
      <c r="Q192" s="11">
        <f t="shared" si="37"/>
        <v>0</v>
      </c>
      <c r="R192" s="10">
        <f t="shared" ca="1" si="38"/>
        <v>0.82903778107084125</v>
      </c>
      <c r="U192" s="10">
        <f t="shared" ca="1" si="39"/>
        <v>78.369911813845732</v>
      </c>
    </row>
    <row r="193" spans="2:21" ht="28.8" x14ac:dyDescent="0.3">
      <c r="B193" s="103">
        <v>187</v>
      </c>
      <c r="C193" s="103" t="str">
        <f>'14.1.ТС УЧ'!C192</f>
        <v>Котельная №1 с. Дивеево</v>
      </c>
      <c r="D193" s="103" t="str">
        <f>'14.1.ТС УЧ'!D192</f>
        <v>Т52</v>
      </c>
      <c r="E193" s="103" t="str">
        <f>'14.1.ТС УЧ'!E192</f>
        <v xml:space="preserve">ул. Южная, 16А </v>
      </c>
      <c r="F193" s="103">
        <f>IF('14.1.ТС УЧ'!G192="Подземная канальная или подвальная",2,IF('14.1.ТС УЧ'!G192="Подземная бесканальная",2,IF('14.1.ТС УЧ'!G192="Надземная",1,0)))</f>
        <v>2</v>
      </c>
      <c r="G193" s="103">
        <f t="shared" si="30"/>
        <v>0.05</v>
      </c>
      <c r="H193" s="103">
        <f ca="1">IF(C193=0,0,(YEAR(TODAY())-'14.1.ТС УЧ'!F192)*0.85)</f>
        <v>41.65</v>
      </c>
      <c r="I193" s="103">
        <f>IF(C193=0,0,'14.1.ТС УЧ'!I192/1000)</f>
        <v>1.4999999999999999E-2</v>
      </c>
      <c r="J193" s="24">
        <f>IF(C193=0,0,'14.1.ТС УЧ'!H192/1000)</f>
        <v>5.0999999999999997E-2</v>
      </c>
      <c r="K193" s="103">
        <f t="shared" si="31"/>
        <v>1.4999999999999999E-2</v>
      </c>
      <c r="L193" s="25">
        <f t="shared" ca="1" si="32"/>
        <v>4.012252560702728</v>
      </c>
      <c r="M193" s="25">
        <f t="shared" ca="1" si="33"/>
        <v>5.5143985474734626E-2</v>
      </c>
      <c r="N193" s="25">
        <f t="shared" ca="1" si="34"/>
        <v>3.6762656983156421</v>
      </c>
      <c r="O193" s="24">
        <f t="shared" si="35"/>
        <v>4.6173752351608437</v>
      </c>
      <c r="P193" s="11">
        <f t="shared" si="36"/>
        <v>0.21657325841423966</v>
      </c>
      <c r="Q193" s="11">
        <f t="shared" si="37"/>
        <v>0</v>
      </c>
      <c r="R193" s="10">
        <f t="shared" ca="1" si="38"/>
        <v>0.94634887765083409</v>
      </c>
      <c r="U193" s="10">
        <f t="shared" ca="1" si="39"/>
        <v>78.624532286744838</v>
      </c>
    </row>
    <row r="194" spans="2:21" ht="28.8" x14ac:dyDescent="0.3">
      <c r="B194" s="103">
        <v>188</v>
      </c>
      <c r="C194" s="103" t="str">
        <f>'14.1.ТС УЧ'!C193</f>
        <v>Котельная №1 с. Дивеево</v>
      </c>
      <c r="D194" s="103" t="str">
        <f>'14.1.ТС УЧ'!D193</f>
        <v>Т51</v>
      </c>
      <c r="E194" s="103" t="str">
        <f>'14.1.ТС УЧ'!E193</f>
        <v xml:space="preserve">ул. Южная, 16Б </v>
      </c>
      <c r="F194" s="103">
        <f>IF('14.1.ТС УЧ'!G193="Подземная канальная или подвальная",2,IF('14.1.ТС УЧ'!G193="Подземная бесканальная",2,IF('14.1.ТС УЧ'!G193="Надземная",1,0)))</f>
        <v>2</v>
      </c>
      <c r="G194" s="103">
        <f t="shared" si="30"/>
        <v>0.05</v>
      </c>
      <c r="H194" s="103">
        <f ca="1">IF(C194=0,0,(YEAR(TODAY())-'14.1.ТС УЧ'!F193)*0.85)</f>
        <v>41.65</v>
      </c>
      <c r="I194" s="103">
        <f>IF(C194=0,0,'14.1.ТС УЧ'!I193/1000)</f>
        <v>5.0000000000000001E-3</v>
      </c>
      <c r="J194" s="24">
        <f>IF(C194=0,0,'14.1.ТС УЧ'!H193/1000)</f>
        <v>5.0999999999999997E-2</v>
      </c>
      <c r="K194" s="103">
        <f t="shared" si="31"/>
        <v>5.0000000000000001E-3</v>
      </c>
      <c r="L194" s="25">
        <f t="shared" ca="1" si="32"/>
        <v>4.012252560702728</v>
      </c>
      <c r="M194" s="25">
        <f t="shared" ca="1" si="33"/>
        <v>1.8381328491578211E-2</v>
      </c>
      <c r="N194" s="25">
        <f t="shared" ca="1" si="34"/>
        <v>3.6762656983156421</v>
      </c>
      <c r="O194" s="24">
        <f t="shared" si="35"/>
        <v>4.6189138681848885</v>
      </c>
      <c r="P194" s="11">
        <f t="shared" si="36"/>
        <v>0.21650111444770753</v>
      </c>
      <c r="Q194" s="11">
        <f t="shared" si="37"/>
        <v>0</v>
      </c>
      <c r="R194" s="10">
        <f t="shared" ca="1" si="38"/>
        <v>0.98178657777298317</v>
      </c>
      <c r="U194" s="10">
        <f t="shared" ca="1" si="39"/>
        <v>78.709434059830244</v>
      </c>
    </row>
    <row r="195" spans="2:21" ht="28.8" x14ac:dyDescent="0.3">
      <c r="B195" s="103">
        <v>189</v>
      </c>
      <c r="C195" s="103" t="str">
        <f>'14.1.ТС УЧ'!C194</f>
        <v>Котельная №1 с. Дивеево</v>
      </c>
      <c r="D195" s="103" t="str">
        <f>'14.1.ТС УЧ'!D194</f>
        <v>Т4</v>
      </c>
      <c r="E195" s="103" t="str">
        <f>'14.1.ТС УЧ'!E194</f>
        <v xml:space="preserve">ул. Южная, 16 </v>
      </c>
      <c r="F195" s="103">
        <f>IF('14.1.ТС УЧ'!G194="Подземная канальная или подвальная",2,IF('14.1.ТС УЧ'!G194="Подземная бесканальная",2,IF('14.1.ТС УЧ'!G194="Надземная",1,0)))</f>
        <v>2</v>
      </c>
      <c r="G195" s="103">
        <f t="shared" si="30"/>
        <v>0.05</v>
      </c>
      <c r="H195" s="103">
        <f ca="1">IF(C195=0,0,(YEAR(TODAY())-'14.1.ТС УЧ'!F194)*0.85)</f>
        <v>17.849999999999998</v>
      </c>
      <c r="I195" s="103">
        <f>IF(C195=0,0,'14.1.ТС УЧ'!I194/1000)</f>
        <v>1.6E-2</v>
      </c>
      <c r="J195" s="24">
        <f>IF(C195=0,0,'14.1.ТС УЧ'!H194/1000)</f>
        <v>5.0999999999999997E-2</v>
      </c>
      <c r="K195" s="103">
        <f t="shared" si="31"/>
        <v>1.6E-2</v>
      </c>
      <c r="L195" s="25">
        <f t="shared" ca="1" si="32"/>
        <v>1.220612545771854</v>
      </c>
      <c r="M195" s="25">
        <f t="shared" ca="1" si="33"/>
        <v>9.0908509105630097E-4</v>
      </c>
      <c r="N195" s="25">
        <f t="shared" ca="1" si="34"/>
        <v>5.6817818191018811E-2</v>
      </c>
      <c r="O195" s="24">
        <f t="shared" si="35"/>
        <v>4.6172213718584389</v>
      </c>
      <c r="P195" s="11">
        <f t="shared" si="36"/>
        <v>0.21658047545541409</v>
      </c>
      <c r="Q195" s="11">
        <f t="shared" si="37"/>
        <v>0</v>
      </c>
      <c r="R195" s="10">
        <f t="shared" ca="1" si="38"/>
        <v>0.99909132800160683</v>
      </c>
      <c r="U195" s="10">
        <f t="shared" ca="1" si="39"/>
        <v>78.71363150694151</v>
      </c>
    </row>
    <row r="196" spans="2:21" ht="28.8" x14ac:dyDescent="0.3">
      <c r="B196" s="103">
        <v>190</v>
      </c>
      <c r="C196" s="103" t="str">
        <f>'14.1.ТС УЧ'!C195</f>
        <v>Котельная №1 с. Дивеево</v>
      </c>
      <c r="D196" s="103" t="str">
        <f>'14.1.ТС УЧ'!D195</f>
        <v>Т1</v>
      </c>
      <c r="E196" s="103" t="str">
        <f>'14.1.ТС УЧ'!E195</f>
        <v xml:space="preserve">ул. Чкалова, 2 </v>
      </c>
      <c r="F196" s="103">
        <f>IF('14.1.ТС УЧ'!G195="Подземная канальная или подвальная",2,IF('14.1.ТС УЧ'!G195="Подземная бесканальная",2,IF('14.1.ТС УЧ'!G195="Надземная",1,0)))</f>
        <v>2</v>
      </c>
      <c r="G196" s="103">
        <f t="shared" si="30"/>
        <v>0.05</v>
      </c>
      <c r="H196" s="103">
        <f ca="1">IF(C196=0,0,(YEAR(TODAY())-'14.1.ТС УЧ'!F195)*0.85)</f>
        <v>41.65</v>
      </c>
      <c r="I196" s="103">
        <f>IF(C196=0,0,'14.1.ТС УЧ'!I195/1000)</f>
        <v>0.16500000000000001</v>
      </c>
      <c r="J196" s="24">
        <f>IF(C196=0,0,'14.1.ТС УЧ'!H195/1000)</f>
        <v>5.0999999999999997E-2</v>
      </c>
      <c r="K196" s="103">
        <f t="shared" si="31"/>
        <v>0.16500000000000001</v>
      </c>
      <c r="L196" s="25">
        <f t="shared" ca="1" si="32"/>
        <v>4.012252560702728</v>
      </c>
      <c r="M196" s="25">
        <f t="shared" ca="1" si="33"/>
        <v>0.60658384022208101</v>
      </c>
      <c r="N196" s="25">
        <f t="shared" ca="1" si="34"/>
        <v>3.6762656983156421</v>
      </c>
      <c r="O196" s="24">
        <f t="shared" si="35"/>
        <v>4.5942957398001676</v>
      </c>
      <c r="P196" s="11">
        <f t="shared" si="36"/>
        <v>0.21766121656841703</v>
      </c>
      <c r="Q196" s="11">
        <f t="shared" si="37"/>
        <v>0</v>
      </c>
      <c r="R196" s="10">
        <f t="shared" ca="1" si="38"/>
        <v>0.54521021656454582</v>
      </c>
      <c r="U196" s="10">
        <f t="shared" ca="1" si="39"/>
        <v>81.500457059905443</v>
      </c>
    </row>
    <row r="197" spans="2:21" ht="28.8" x14ac:dyDescent="0.3">
      <c r="B197" s="103">
        <v>191</v>
      </c>
      <c r="C197" s="103" t="str">
        <f>'14.1.ТС УЧ'!C196</f>
        <v>Котельная №1 с. Дивеево</v>
      </c>
      <c r="D197" s="103" t="str">
        <f>'14.1.ТС УЧ'!D196</f>
        <v>ТК2</v>
      </c>
      <c r="E197" s="103" t="str">
        <f>'14.1.ТС УЧ'!E196</f>
        <v xml:space="preserve">ТК3 </v>
      </c>
      <c r="F197" s="103">
        <f>IF('14.1.ТС УЧ'!G196="Подземная канальная или подвальная",2,IF('14.1.ТС УЧ'!G196="Подземная бесканальная",2,IF('14.1.ТС УЧ'!G196="Надземная",1,0)))</f>
        <v>2</v>
      </c>
      <c r="G197" s="103">
        <f t="shared" si="30"/>
        <v>0.05</v>
      </c>
      <c r="H197" s="103">
        <f ca="1">IF(C197=0,0,(YEAR(TODAY())-'14.1.ТС УЧ'!F196)*0.85)</f>
        <v>13.6</v>
      </c>
      <c r="I197" s="103">
        <f>IF(C197=0,0,'14.1.ТС УЧ'!I196/1000)</f>
        <v>1.2999999999999999E-2</v>
      </c>
      <c r="J197" s="24">
        <f>IF(C197=0,0,'14.1.ТС УЧ'!H196/1000)</f>
        <v>5.0999999999999997E-2</v>
      </c>
      <c r="K197" s="103">
        <f t="shared" si="31"/>
        <v>1.2999999999999999E-2</v>
      </c>
      <c r="L197" s="25">
        <f t="shared" ca="1" si="32"/>
        <v>1</v>
      </c>
      <c r="M197" s="25">
        <f t="shared" ca="1" si="33"/>
        <v>6.4999999999999997E-4</v>
      </c>
      <c r="N197" s="25">
        <f t="shared" ca="1" si="34"/>
        <v>0.05</v>
      </c>
      <c r="O197" s="24">
        <f t="shared" si="35"/>
        <v>4.6176829617656532</v>
      </c>
      <c r="P197" s="11">
        <f t="shared" si="36"/>
        <v>0.21655882577474142</v>
      </c>
      <c r="Q197" s="11">
        <f t="shared" si="37"/>
        <v>0</v>
      </c>
      <c r="R197" s="10">
        <f t="shared" ca="1" si="38"/>
        <v>0.99935021120423662</v>
      </c>
      <c r="U197" s="10">
        <f t="shared" ca="1" si="39"/>
        <v>81.503458553830598</v>
      </c>
    </row>
    <row r="198" spans="2:21" ht="28.8" x14ac:dyDescent="0.3">
      <c r="B198" s="103">
        <v>192</v>
      </c>
      <c r="C198" s="103" t="str">
        <f>'14.1.ТС УЧ'!C197</f>
        <v>Котельная №1 с. Дивеево</v>
      </c>
      <c r="D198" s="103" t="str">
        <f>'14.1.ТС УЧ'!D197</f>
        <v>ТК4</v>
      </c>
      <c r="E198" s="103" t="str">
        <f>'14.1.ТС УЧ'!E197</f>
        <v xml:space="preserve">ул. Симанина, 10 </v>
      </c>
      <c r="F198" s="103">
        <f>IF('14.1.ТС УЧ'!G197="Подземная канальная или подвальная",2,IF('14.1.ТС УЧ'!G197="Подземная бесканальная",2,IF('14.1.ТС УЧ'!G197="Надземная",1,0)))</f>
        <v>2</v>
      </c>
      <c r="G198" s="103">
        <f t="shared" si="30"/>
        <v>0.05</v>
      </c>
      <c r="H198" s="103">
        <f ca="1">IF(C198=0,0,(YEAR(TODAY())-'14.1.ТС УЧ'!F197)*0.85)</f>
        <v>12.75</v>
      </c>
      <c r="I198" s="103">
        <f>IF(C198=0,0,'14.1.ТС УЧ'!I197/1000)</f>
        <v>3.5000000000000003E-2</v>
      </c>
      <c r="J198" s="24">
        <f>IF(C198=0,0,'14.1.ТС УЧ'!H197/1000)</f>
        <v>5.0999999999999997E-2</v>
      </c>
      <c r="K198" s="103">
        <f t="shared" si="31"/>
        <v>3.5000000000000003E-2</v>
      </c>
      <c r="L198" s="25">
        <f t="shared" ca="1" si="32"/>
        <v>1</v>
      </c>
      <c r="M198" s="25">
        <f t="shared" ca="1" si="33"/>
        <v>1.7500000000000003E-3</v>
      </c>
      <c r="N198" s="25">
        <f t="shared" ca="1" si="34"/>
        <v>0.05</v>
      </c>
      <c r="O198" s="24">
        <f t="shared" si="35"/>
        <v>4.6142979691127533</v>
      </c>
      <c r="P198" s="11">
        <f t="shared" si="36"/>
        <v>0.21671769068530311</v>
      </c>
      <c r="Q198" s="11">
        <f t="shared" si="37"/>
        <v>0</v>
      </c>
      <c r="R198" s="10">
        <f t="shared" ca="1" si="38"/>
        <v>0.99825153035716152</v>
      </c>
      <c r="U198" s="10">
        <f t="shared" ca="1" si="39"/>
        <v>81.511533575276545</v>
      </c>
    </row>
    <row r="199" spans="2:21" ht="28.8" x14ac:dyDescent="0.3">
      <c r="B199" s="103">
        <v>193</v>
      </c>
      <c r="C199" s="103" t="str">
        <f>'14.1.ТС УЧ'!C198</f>
        <v>Котельная №1 с. Дивеево</v>
      </c>
      <c r="D199" s="103" t="str">
        <f>'14.1.ТС УЧ'!D198</f>
        <v>ТК3</v>
      </c>
      <c r="E199" s="103" t="str">
        <f>'14.1.ТС УЧ'!E198</f>
        <v xml:space="preserve">ул. Симанина, 11 </v>
      </c>
      <c r="F199" s="103">
        <f>IF('14.1.ТС УЧ'!G198="Подземная канальная или подвальная",2,IF('14.1.ТС УЧ'!G198="Подземная бесканальная",2,IF('14.1.ТС УЧ'!G198="Надземная",1,0)))</f>
        <v>2</v>
      </c>
      <c r="G199" s="103">
        <f t="shared" si="30"/>
        <v>0.05</v>
      </c>
      <c r="H199" s="103">
        <f ca="1">IF(C199=0,0,(YEAR(TODAY())-'14.1.ТС УЧ'!F198)*0.85)</f>
        <v>13.6</v>
      </c>
      <c r="I199" s="103">
        <f>IF(C199=0,0,'14.1.ТС УЧ'!I198/1000)</f>
        <v>0.01</v>
      </c>
      <c r="J199" s="24">
        <f>IF(C199=0,0,'14.1.ТС УЧ'!H198/1000)</f>
        <v>5.0999999999999997E-2</v>
      </c>
      <c r="K199" s="103">
        <f t="shared" si="31"/>
        <v>0.01</v>
      </c>
      <c r="L199" s="25">
        <f t="shared" ca="1" si="32"/>
        <v>1</v>
      </c>
      <c r="M199" s="25">
        <f t="shared" ca="1" si="33"/>
        <v>5.0000000000000001E-4</v>
      </c>
      <c r="N199" s="25">
        <f t="shared" ca="1" si="34"/>
        <v>0.05</v>
      </c>
      <c r="O199" s="24">
        <f t="shared" si="35"/>
        <v>4.6181445516728656</v>
      </c>
      <c r="P199" s="11">
        <f t="shared" si="36"/>
        <v>0.21653718042189962</v>
      </c>
      <c r="Q199" s="11">
        <f t="shared" si="37"/>
        <v>0</v>
      </c>
      <c r="R199" s="10">
        <f t="shared" ca="1" si="38"/>
        <v>0.99950012497916929</v>
      </c>
      <c r="U199" s="10">
        <f t="shared" ca="1" si="39"/>
        <v>81.51384264755238</v>
      </c>
    </row>
    <row r="200" spans="2:21" ht="28.8" x14ac:dyDescent="0.3">
      <c r="B200" s="103">
        <v>194</v>
      </c>
      <c r="C200" s="103" t="str">
        <f>'14.1.ТС УЧ'!C199</f>
        <v>Котельная №1 с. Дивеево</v>
      </c>
      <c r="D200" s="103" t="str">
        <f>'14.1.ТС УЧ'!D199</f>
        <v>ГрОт-Симанина, 9</v>
      </c>
      <c r="E200" s="103" t="str">
        <f>'14.1.ТС УЧ'!E199</f>
        <v xml:space="preserve">ул. Симанина, 13 </v>
      </c>
      <c r="F200" s="103">
        <f>IF('14.1.ТС УЧ'!G199="Подземная канальная или подвальная",2,IF('14.1.ТС УЧ'!G199="Подземная бесканальная",2,IF('14.1.ТС УЧ'!G199="Надземная",1,0)))</f>
        <v>2</v>
      </c>
      <c r="G200" s="103">
        <f t="shared" si="30"/>
        <v>0.05</v>
      </c>
      <c r="H200" s="103">
        <f ca="1">IF(C200=0,0,(YEAR(TODAY())-'14.1.ТС УЧ'!F199)*0.85)</f>
        <v>11.9</v>
      </c>
      <c r="I200" s="103">
        <f>IF(C200=0,0,'14.1.ТС УЧ'!I199/1000)</f>
        <v>2.1999999999999999E-2</v>
      </c>
      <c r="J200" s="24">
        <f>IF(C200=0,0,'14.1.ТС УЧ'!H199/1000)</f>
        <v>5.0999999999999997E-2</v>
      </c>
      <c r="K200" s="103">
        <f t="shared" si="31"/>
        <v>2.1999999999999999E-2</v>
      </c>
      <c r="L200" s="25">
        <f t="shared" ca="1" si="32"/>
        <v>1</v>
      </c>
      <c r="M200" s="25">
        <f t="shared" ca="1" si="33"/>
        <v>1.1000000000000001E-3</v>
      </c>
      <c r="N200" s="25">
        <f t="shared" ca="1" si="34"/>
        <v>0.05</v>
      </c>
      <c r="O200" s="24">
        <f t="shared" si="35"/>
        <v>4.6162981920440123</v>
      </c>
      <c r="P200" s="11">
        <f t="shared" si="36"/>
        <v>0.21662378780544467</v>
      </c>
      <c r="Q200" s="11">
        <f t="shared" si="37"/>
        <v>0</v>
      </c>
      <c r="R200" s="10">
        <f t="shared" ca="1" si="38"/>
        <v>0.99890060477822762</v>
      </c>
      <c r="U200" s="10">
        <f t="shared" ca="1" si="39"/>
        <v>81.518920575563627</v>
      </c>
    </row>
    <row r="201" spans="2:21" ht="28.8" x14ac:dyDescent="0.3">
      <c r="B201" s="103">
        <v>195</v>
      </c>
      <c r="C201" s="103" t="str">
        <f>'14.1.ТС УЧ'!C200</f>
        <v>Котельная №1 с. Дивеево</v>
      </c>
      <c r="D201" s="103" t="str">
        <f>'14.1.ТС УЧ'!D200</f>
        <v>ГрОт-Симанина, 7</v>
      </c>
      <c r="E201" s="103" t="str">
        <f>'14.1.ТС УЧ'!E200</f>
        <v xml:space="preserve">ГрОт-Симанина, 5 </v>
      </c>
      <c r="F201" s="103">
        <f>IF('14.1.ТС УЧ'!G200="Подземная канальная или подвальная",2,IF('14.1.ТС УЧ'!G200="Подземная бесканальная",2,IF('14.1.ТС УЧ'!G200="Надземная",1,0)))</f>
        <v>2</v>
      </c>
      <c r="G201" s="103">
        <f t="shared" si="30"/>
        <v>0.05</v>
      </c>
      <c r="H201" s="103">
        <f ca="1">IF(C201=0,0,(YEAR(TODAY())-'14.1.ТС УЧ'!F200)*0.85)</f>
        <v>8.5</v>
      </c>
      <c r="I201" s="103">
        <f>IF(C201=0,0,'14.1.ТС УЧ'!I200/1000)</f>
        <v>1.4E-2</v>
      </c>
      <c r="J201" s="24">
        <f>IF(C201=0,0,'14.1.ТС УЧ'!H200/1000)</f>
        <v>5.0999999999999997E-2</v>
      </c>
      <c r="K201" s="103">
        <f t="shared" si="31"/>
        <v>1.4E-2</v>
      </c>
      <c r="L201" s="25">
        <f t="shared" ca="1" si="32"/>
        <v>1</v>
      </c>
      <c r="M201" s="25">
        <f t="shared" ca="1" si="33"/>
        <v>7.000000000000001E-4</v>
      </c>
      <c r="N201" s="25">
        <f t="shared" ca="1" si="34"/>
        <v>0.05</v>
      </c>
      <c r="O201" s="24">
        <f t="shared" si="35"/>
        <v>4.6175290984632484</v>
      </c>
      <c r="P201" s="11">
        <f t="shared" si="36"/>
        <v>0.21656604185403144</v>
      </c>
      <c r="Q201" s="11">
        <f t="shared" si="37"/>
        <v>0</v>
      </c>
      <c r="R201" s="10">
        <f t="shared" ca="1" si="38"/>
        <v>0.99930024494284331</v>
      </c>
      <c r="U201" s="10">
        <f t="shared" ca="1" si="39"/>
        <v>81.522152845932553</v>
      </c>
    </row>
    <row r="202" spans="2:21" ht="28.8" x14ac:dyDescent="0.3">
      <c r="B202" s="103">
        <v>196</v>
      </c>
      <c r="C202" s="103" t="str">
        <f>'14.1.ТС УЧ'!C201</f>
        <v>Котельная №1 с. Дивеево</v>
      </c>
      <c r="D202" s="103" t="str">
        <f>'14.1.ТС УЧ'!D201</f>
        <v>ГрОт-Симанина, 5</v>
      </c>
      <c r="E202" s="103" t="str">
        <f>'14.1.ТС УЧ'!E201</f>
        <v xml:space="preserve">ул. Симанина, 3 </v>
      </c>
      <c r="F202" s="103">
        <f>IF('14.1.ТС УЧ'!G201="Подземная канальная или подвальная",2,IF('14.1.ТС УЧ'!G201="Подземная бесканальная",2,IF('14.1.ТС УЧ'!G201="Надземная",1,0)))</f>
        <v>2</v>
      </c>
      <c r="G202" s="103">
        <f t="shared" si="30"/>
        <v>0.05</v>
      </c>
      <c r="H202" s="103">
        <f ca="1">IF(C202=0,0,(YEAR(TODAY())-'14.1.ТС УЧ'!F201)*0.85)</f>
        <v>8.5</v>
      </c>
      <c r="I202" s="103">
        <f>IF(C202=0,0,'14.1.ТС УЧ'!I201/1000)</f>
        <v>1.6E-2</v>
      </c>
      <c r="J202" s="24">
        <f>IF(C202=0,0,'14.1.ТС УЧ'!H201/1000)</f>
        <v>5.0999999999999997E-2</v>
      </c>
      <c r="K202" s="103">
        <f t="shared" si="31"/>
        <v>1.6E-2</v>
      </c>
      <c r="L202" s="25">
        <f t="shared" ca="1" si="32"/>
        <v>1</v>
      </c>
      <c r="M202" s="25">
        <f t="shared" ca="1" si="33"/>
        <v>8.0000000000000004E-4</v>
      </c>
      <c r="N202" s="25">
        <f t="shared" ca="1" si="34"/>
        <v>0.05</v>
      </c>
      <c r="O202" s="24">
        <f t="shared" si="35"/>
        <v>4.6172213718584389</v>
      </c>
      <c r="P202" s="11">
        <f t="shared" si="36"/>
        <v>0.21658047545541409</v>
      </c>
      <c r="Q202" s="11">
        <f t="shared" si="37"/>
        <v>0</v>
      </c>
      <c r="R202" s="10">
        <f t="shared" ca="1" si="38"/>
        <v>0.99920031991468372</v>
      </c>
      <c r="U202" s="10">
        <f t="shared" ca="1" si="39"/>
        <v>81.525846623030034</v>
      </c>
    </row>
    <row r="203" spans="2:21" ht="28.8" x14ac:dyDescent="0.3">
      <c r="B203" s="103">
        <v>197</v>
      </c>
      <c r="C203" s="103" t="str">
        <f>'14.1.ТС УЧ'!C202</f>
        <v>Котельная №1 с. Дивеево</v>
      </c>
      <c r="D203" s="103" t="str">
        <f>'14.1.ТС УЧ'!D202</f>
        <v>ТК6</v>
      </c>
      <c r="E203" s="103" t="str">
        <f>'14.1.ТС УЧ'!E202</f>
        <v xml:space="preserve">ГрОт-Симанина, 8 </v>
      </c>
      <c r="F203" s="103">
        <f>IF('14.1.ТС УЧ'!G202="Подземная канальная или подвальная",2,IF('14.1.ТС УЧ'!G202="Подземная бесканальная",2,IF('14.1.ТС УЧ'!G202="Надземная",1,0)))</f>
        <v>2</v>
      </c>
      <c r="G203" s="103">
        <f t="shared" si="30"/>
        <v>0.05</v>
      </c>
      <c r="H203" s="103">
        <f ca="1">IF(C203=0,0,(YEAR(TODAY())-'14.1.ТС УЧ'!F202)*0.85)</f>
        <v>7.6499999999999995</v>
      </c>
      <c r="I203" s="103">
        <f>IF(C203=0,0,'14.1.ТС УЧ'!I202/1000)</f>
        <v>1.2999999999999999E-2</v>
      </c>
      <c r="J203" s="24">
        <f>IF(C203=0,0,'14.1.ТС УЧ'!H202/1000)</f>
        <v>5.0999999999999997E-2</v>
      </c>
      <c r="K203" s="103">
        <f t="shared" si="31"/>
        <v>1.2999999999999999E-2</v>
      </c>
      <c r="L203" s="25">
        <f t="shared" ca="1" si="32"/>
        <v>1</v>
      </c>
      <c r="M203" s="25">
        <f t="shared" ca="1" si="33"/>
        <v>6.4999999999999997E-4</v>
      </c>
      <c r="N203" s="25">
        <f t="shared" ca="1" si="34"/>
        <v>0.05</v>
      </c>
      <c r="O203" s="24">
        <f t="shared" si="35"/>
        <v>4.6176829617656532</v>
      </c>
      <c r="P203" s="11">
        <f t="shared" si="36"/>
        <v>0.21655882577474142</v>
      </c>
      <c r="Q203" s="11">
        <f t="shared" si="37"/>
        <v>0</v>
      </c>
      <c r="R203" s="10">
        <f t="shared" ca="1" si="38"/>
        <v>0.99935021120423662</v>
      </c>
      <c r="U203" s="10">
        <f t="shared" ca="1" si="39"/>
        <v>81.528848116955189</v>
      </c>
    </row>
    <row r="204" spans="2:21" ht="28.8" x14ac:dyDescent="0.3">
      <c r="B204" s="103">
        <v>198</v>
      </c>
      <c r="C204" s="103" t="str">
        <f>'14.1.ТС УЧ'!C203</f>
        <v>Котельная №1 с. Дивеево</v>
      </c>
      <c r="D204" s="103" t="str">
        <f>'14.1.ТС УЧ'!D203</f>
        <v>ТК6</v>
      </c>
      <c r="E204" s="103" t="str">
        <f>'14.1.ТС УЧ'!E203</f>
        <v xml:space="preserve">ул. Симанина, 6 </v>
      </c>
      <c r="F204" s="103">
        <f>IF('14.1.ТС УЧ'!G203="Подземная канальная или подвальная",2,IF('14.1.ТС УЧ'!G203="Подземная бесканальная",2,IF('14.1.ТС УЧ'!G203="Надземная",1,0)))</f>
        <v>2</v>
      </c>
      <c r="G204" s="103">
        <f t="shared" si="30"/>
        <v>0.05</v>
      </c>
      <c r="H204" s="103">
        <f ca="1">IF(C204=0,0,(YEAR(TODAY())-'14.1.ТС УЧ'!F203)*0.85)</f>
        <v>6.8</v>
      </c>
      <c r="I204" s="103">
        <f>IF(C204=0,0,'14.1.ТС УЧ'!I203/1000)</f>
        <v>0.01</v>
      </c>
      <c r="J204" s="24">
        <f>IF(C204=0,0,'14.1.ТС УЧ'!H203/1000)</f>
        <v>5.0999999999999997E-2</v>
      </c>
      <c r="K204" s="103">
        <f t="shared" si="31"/>
        <v>0.01</v>
      </c>
      <c r="L204" s="25">
        <f t="shared" ca="1" si="32"/>
        <v>1</v>
      </c>
      <c r="M204" s="25">
        <f t="shared" ca="1" si="33"/>
        <v>5.0000000000000001E-4</v>
      </c>
      <c r="N204" s="25">
        <f t="shared" ca="1" si="34"/>
        <v>0.05</v>
      </c>
      <c r="O204" s="24">
        <f t="shared" si="35"/>
        <v>4.6181445516728656</v>
      </c>
      <c r="P204" s="11">
        <f t="shared" si="36"/>
        <v>0.21653718042189962</v>
      </c>
      <c r="Q204" s="11">
        <f t="shared" si="37"/>
        <v>0</v>
      </c>
      <c r="R204" s="10">
        <f t="shared" ca="1" si="38"/>
        <v>0.99950012497916929</v>
      </c>
      <c r="U204" s="10">
        <f t="shared" ca="1" si="39"/>
        <v>81.531157189231024</v>
      </c>
    </row>
    <row r="205" spans="2:21" ht="43.2" x14ac:dyDescent="0.3">
      <c r="B205" s="103">
        <v>199</v>
      </c>
      <c r="C205" s="103" t="str">
        <f>'14.1.ТС УЧ'!C204</f>
        <v>Котельная №1 с. Дивеево</v>
      </c>
      <c r="D205" s="103" t="str">
        <f>'14.1.ТС УЧ'!D204</f>
        <v>Т34</v>
      </c>
      <c r="E205" s="103" t="str">
        <f>'14.1.ТС УЧ'!E204</f>
        <v xml:space="preserve">ул. Октябрьская, 35А </v>
      </c>
      <c r="F205" s="103">
        <f>IF('14.1.ТС УЧ'!G204="Подземная канальная или подвальная",2,IF('14.1.ТС УЧ'!G204="Подземная бесканальная",2,IF('14.1.ТС УЧ'!G204="Надземная",1,0)))</f>
        <v>2</v>
      </c>
      <c r="G205" s="103">
        <f t="shared" si="30"/>
        <v>0.05</v>
      </c>
      <c r="H205" s="103">
        <f ca="1">IF(C205=0,0,(YEAR(TODAY())-'14.1.ТС УЧ'!F204)*0.85)</f>
        <v>41.65</v>
      </c>
      <c r="I205" s="103">
        <f>IF(C205=0,0,'14.1.ТС УЧ'!I204/1000)</f>
        <v>3.3000000000000002E-2</v>
      </c>
      <c r="J205" s="24">
        <f>IF(C205=0,0,'14.1.ТС УЧ'!H204/1000)</f>
        <v>5.0999999999999997E-2</v>
      </c>
      <c r="K205" s="103">
        <f t="shared" si="31"/>
        <v>3.3000000000000002E-2</v>
      </c>
      <c r="L205" s="25">
        <f t="shared" ca="1" si="32"/>
        <v>4.012252560702728</v>
      </c>
      <c r="M205" s="25">
        <f t="shared" ca="1" si="33"/>
        <v>0.1213167680444162</v>
      </c>
      <c r="N205" s="25">
        <f t="shared" ca="1" si="34"/>
        <v>3.6762656983156421</v>
      </c>
      <c r="O205" s="24">
        <f t="shared" si="35"/>
        <v>4.6146056957175619</v>
      </c>
      <c r="P205" s="11">
        <f t="shared" si="36"/>
        <v>0.21670323878983164</v>
      </c>
      <c r="Q205" s="11">
        <f t="shared" si="37"/>
        <v>0</v>
      </c>
      <c r="R205" s="10">
        <f t="shared" ca="1" si="38"/>
        <v>0.88575333679672275</v>
      </c>
      <c r="U205" s="10">
        <f t="shared" ca="1" si="39"/>
        <v>82.09098623803483</v>
      </c>
    </row>
    <row r="206" spans="2:21" ht="28.8" x14ac:dyDescent="0.3">
      <c r="B206" s="103">
        <v>200</v>
      </c>
      <c r="C206" s="103" t="str">
        <f>'14.1.ТС УЧ'!C205</f>
        <v>Котельная №1 с. Дивеево</v>
      </c>
      <c r="D206" s="103" t="str">
        <f>'14.1.ТС УЧ'!D205</f>
        <v>Т34</v>
      </c>
      <c r="E206" s="103" t="str">
        <f>'14.1.ТС УЧ'!E205</f>
        <v xml:space="preserve">ул. Мира, 1А </v>
      </c>
      <c r="F206" s="103">
        <f>IF('14.1.ТС УЧ'!G205="Подземная канальная или подвальная",2,IF('14.1.ТС УЧ'!G205="Подземная бесканальная",2,IF('14.1.ТС УЧ'!G205="Надземная",1,0)))</f>
        <v>2</v>
      </c>
      <c r="G206" s="103">
        <f t="shared" si="30"/>
        <v>0.05</v>
      </c>
      <c r="H206" s="103">
        <f ca="1">IF(C206=0,0,(YEAR(TODAY())-'14.1.ТС УЧ'!F205)*0.85)</f>
        <v>41.65</v>
      </c>
      <c r="I206" s="103">
        <f>IF(C206=0,0,'14.1.ТС УЧ'!I205/1000)</f>
        <v>5.0000000000000001E-3</v>
      </c>
      <c r="J206" s="24">
        <f>IF(C206=0,0,'14.1.ТС УЧ'!H205/1000)</f>
        <v>5.0999999999999997E-2</v>
      </c>
      <c r="K206" s="103">
        <f t="shared" si="31"/>
        <v>5.0000000000000001E-3</v>
      </c>
      <c r="L206" s="25">
        <f t="shared" ca="1" si="32"/>
        <v>4.012252560702728</v>
      </c>
      <c r="M206" s="25">
        <f t="shared" ca="1" si="33"/>
        <v>1.8381328491578211E-2</v>
      </c>
      <c r="N206" s="25">
        <f t="shared" ca="1" si="34"/>
        <v>3.6762656983156421</v>
      </c>
      <c r="O206" s="24">
        <f t="shared" si="35"/>
        <v>4.6189138681848885</v>
      </c>
      <c r="P206" s="11">
        <f t="shared" si="36"/>
        <v>0.21650111444770753</v>
      </c>
      <c r="Q206" s="11">
        <f t="shared" si="37"/>
        <v>0</v>
      </c>
      <c r="R206" s="10">
        <f t="shared" ca="1" si="38"/>
        <v>0.98178657777298317</v>
      </c>
      <c r="U206" s="10">
        <f t="shared" ca="1" si="39"/>
        <v>82.175888011120236</v>
      </c>
    </row>
    <row r="207" spans="2:21" ht="28.8" x14ac:dyDescent="0.3">
      <c r="B207" s="103">
        <v>201</v>
      </c>
      <c r="C207" s="103" t="str">
        <f>'14.1.ТС УЧ'!C206</f>
        <v>Котельная №1 с. Дивеево</v>
      </c>
      <c r="D207" s="103" t="str">
        <f>'14.1.ТС УЧ'!D206</f>
        <v>ГрОт-Мира, 1</v>
      </c>
      <c r="E207" s="103" t="str">
        <f>'14.1.ТС УЧ'!E206</f>
        <v xml:space="preserve">Т32 </v>
      </c>
      <c r="F207" s="103">
        <f>IF('14.1.ТС УЧ'!G206="Подземная канальная или подвальная",2,IF('14.1.ТС УЧ'!G206="Подземная бесканальная",2,IF('14.1.ТС УЧ'!G206="Надземная",1,0)))</f>
        <v>2</v>
      </c>
      <c r="G207" s="103">
        <f t="shared" si="30"/>
        <v>0.05</v>
      </c>
      <c r="H207" s="103">
        <f ca="1">IF(C207=0,0,(YEAR(TODAY())-'14.1.ТС УЧ'!F206)*0.85)</f>
        <v>24.65</v>
      </c>
      <c r="I207" s="103">
        <f>IF(C207=0,0,'14.1.ТС УЧ'!I206/1000)</f>
        <v>8.2000000000000003E-2</v>
      </c>
      <c r="J207" s="24">
        <f>IF(C207=0,0,'14.1.ТС УЧ'!H206/1000)</f>
        <v>5.0999999999999997E-2</v>
      </c>
      <c r="K207" s="103">
        <f t="shared" si="31"/>
        <v>8.2000000000000003E-2</v>
      </c>
      <c r="L207" s="25">
        <f t="shared" ca="1" si="32"/>
        <v>1.7148966551938607</v>
      </c>
      <c r="M207" s="25">
        <f t="shared" ca="1" si="33"/>
        <v>7.8143429061493259E-3</v>
      </c>
      <c r="N207" s="25">
        <f t="shared" ca="1" si="34"/>
        <v>9.5296864709138118E-2</v>
      </c>
      <c r="O207" s="24">
        <f t="shared" si="35"/>
        <v>4.6070663938997418</v>
      </c>
      <c r="P207" s="11">
        <f t="shared" si="36"/>
        <v>0.21705786600429919</v>
      </c>
      <c r="Q207" s="11">
        <f t="shared" si="37"/>
        <v>0</v>
      </c>
      <c r="R207" s="10">
        <f t="shared" ca="1" si="38"/>
        <v>0.9922161096973886</v>
      </c>
      <c r="U207" s="10">
        <f t="shared" ca="1" si="39"/>
        <v>82.211889207713568</v>
      </c>
    </row>
    <row r="208" spans="2:21" ht="28.8" x14ac:dyDescent="0.3">
      <c r="B208" s="103">
        <v>202</v>
      </c>
      <c r="C208" s="103" t="str">
        <f>'14.1.ТС УЧ'!C207</f>
        <v>Котельная №1 с. Дивеево</v>
      </c>
      <c r="D208" s="103" t="str">
        <f>'14.1.ТС УЧ'!D207</f>
        <v>Т5</v>
      </c>
      <c r="E208" s="103" t="str">
        <f>'14.1.ТС УЧ'!E207</f>
        <v xml:space="preserve">ул. Южная, 14 </v>
      </c>
      <c r="F208" s="103">
        <f>IF('14.1.ТС УЧ'!G207="Подземная канальная или подвальная",2,IF('14.1.ТС УЧ'!G207="Подземная бесканальная",2,IF('14.1.ТС УЧ'!G207="Надземная",1,0)))</f>
        <v>2</v>
      </c>
      <c r="G208" s="103">
        <f t="shared" ref="G208:G271" si="40">IF(C208=0,0,0.05)</f>
        <v>0.05</v>
      </c>
      <c r="H208" s="103">
        <f ca="1">IF(C208=0,0,(YEAR(TODAY())-'14.1.ТС УЧ'!F207)*0.85)</f>
        <v>41.65</v>
      </c>
      <c r="I208" s="103">
        <f>IF(C208=0,0,'14.1.ТС УЧ'!I207/1000)</f>
        <v>1.4999999999999999E-2</v>
      </c>
      <c r="J208" s="24">
        <f>IF(C208=0,0,'14.1.ТС УЧ'!H207/1000)</f>
        <v>5.0999999999999997E-2</v>
      </c>
      <c r="K208" s="103">
        <f t="shared" ref="K208:K271" si="41">IF(I208&lt;1,I208,IF(C208=0,0,IF(J208&lt;0.3,1,IF(J208&lt;0.6,1.5,IF(J208=0.6,2,IF(J208&lt;1.4,3,0))))))</f>
        <v>1.4999999999999999E-2</v>
      </c>
      <c r="L208" s="25">
        <f t="shared" ref="L208:L271" ca="1" si="42">IF(C208=0,0,IF(H208&gt;17,0.5*EXP(H208/20),IF(H208&gt;3,1,0.8)))</f>
        <v>4.012252560702728</v>
      </c>
      <c r="M208" s="25">
        <f t="shared" ref="M208:M271" ca="1" si="43">IF(C208=0,0,N208*I208)</f>
        <v>5.5143985474734626E-2</v>
      </c>
      <c r="N208" s="25">
        <f t="shared" ref="N208:N271" ca="1" si="44">IF(C208=0,0,G208*(0.1*H208)^(L208-1))</f>
        <v>3.6762656983156421</v>
      </c>
      <c r="O208" s="24">
        <f t="shared" ref="O208:O271" si="45">IF(C208=0,0,2.91*(1+((20.89+((-1.88)*K208))*J208^(1.2))))</f>
        <v>4.6173752351608437</v>
      </c>
      <c r="P208" s="11">
        <f t="shared" ref="P208:P271" si="46">IF(C208=0,0,1/O208)</f>
        <v>0.21657325841423966</v>
      </c>
      <c r="Q208" s="11">
        <f t="shared" ref="Q208:Q271" si="47">_xlfn.MAXIFS($U$7:$U$16,$C$7:$C$16,C208)</f>
        <v>0</v>
      </c>
      <c r="R208" s="10">
        <f t="shared" ref="R208:R271" ca="1" si="48">IF(C208=0,0,EXP(-M208))</f>
        <v>0.94634887765083409</v>
      </c>
      <c r="U208" s="10">
        <f t="shared" ca="1" si="39"/>
        <v>82.466509680612674</v>
      </c>
    </row>
    <row r="209" spans="2:21" ht="43.2" x14ac:dyDescent="0.3">
      <c r="B209" s="103">
        <v>203</v>
      </c>
      <c r="C209" s="103" t="str">
        <f>'14.1.ТС УЧ'!C208</f>
        <v>Котельная №1 с. Дивеево</v>
      </c>
      <c r="D209" s="103" t="str">
        <f>'14.1.ТС УЧ'!D208</f>
        <v>Т41</v>
      </c>
      <c r="E209" s="103" t="str">
        <f>'14.1.ТС УЧ'!E208</f>
        <v xml:space="preserve">ул. Комсомольская, 8 </v>
      </c>
      <c r="F209" s="103">
        <f>IF('14.1.ТС УЧ'!G208="Подземная канальная или подвальная",2,IF('14.1.ТС УЧ'!G208="Подземная бесканальная",2,IF('14.1.ТС УЧ'!G208="Надземная",1,0)))</f>
        <v>2</v>
      </c>
      <c r="G209" s="103">
        <f t="shared" si="40"/>
        <v>0.05</v>
      </c>
      <c r="H209" s="103">
        <f ca="1">IF(C209=0,0,(YEAR(TODAY())-'14.1.ТС УЧ'!F208)*0.85)</f>
        <v>41.65</v>
      </c>
      <c r="I209" s="103">
        <f>IF(C209=0,0,'14.1.ТС УЧ'!I208/1000)</f>
        <v>1.2E-2</v>
      </c>
      <c r="J209" s="24">
        <f>IF(C209=0,0,'14.1.ТС УЧ'!H208/1000)</f>
        <v>5.0999999999999997E-2</v>
      </c>
      <c r="K209" s="103">
        <f t="shared" si="41"/>
        <v>1.2E-2</v>
      </c>
      <c r="L209" s="25">
        <f t="shared" ca="1" si="42"/>
        <v>4.012252560702728</v>
      </c>
      <c r="M209" s="25">
        <f t="shared" ca="1" si="43"/>
        <v>4.4115188379787708E-2</v>
      </c>
      <c r="N209" s="25">
        <f t="shared" ca="1" si="44"/>
        <v>3.6762656983156421</v>
      </c>
      <c r="O209" s="24">
        <f t="shared" si="45"/>
        <v>4.617836825068057</v>
      </c>
      <c r="P209" s="11">
        <f t="shared" si="46"/>
        <v>0.21655161017632149</v>
      </c>
      <c r="Q209" s="11">
        <f t="shared" si="47"/>
        <v>0</v>
      </c>
      <c r="R209" s="10">
        <f t="shared" ca="1" si="48"/>
        <v>0.95684373384551635</v>
      </c>
      <c r="U209" s="10">
        <f t="shared" ref="U209:U272" ca="1" si="49">IF(C208=0,0,IF(C209=C208,U208+M209/P209,M209/P209+1))</f>
        <v>82.670226422057667</v>
      </c>
    </row>
    <row r="210" spans="2:21" ht="28.8" x14ac:dyDescent="0.3">
      <c r="B210" s="103">
        <v>204</v>
      </c>
      <c r="C210" s="103" t="str">
        <f>'14.1.ТС УЧ'!C209</f>
        <v>Котельная №1 с. Дивеево</v>
      </c>
      <c r="D210" s="103" t="str">
        <f>'14.1.ТС УЧ'!D209</f>
        <v>ТК8</v>
      </c>
      <c r="E210" s="103" t="str">
        <f>'14.1.ТС УЧ'!E209</f>
        <v xml:space="preserve">ул. Симанина, 2 </v>
      </c>
      <c r="F210" s="103">
        <f>IF('14.1.ТС УЧ'!G209="Подземная канальная или подвальная",2,IF('14.1.ТС УЧ'!G209="Подземная бесканальная",2,IF('14.1.ТС УЧ'!G209="Надземная",1,0)))</f>
        <v>2</v>
      </c>
      <c r="G210" s="103">
        <f t="shared" si="40"/>
        <v>0.05</v>
      </c>
      <c r="H210" s="103">
        <f ca="1">IF(C210=0,0,(YEAR(TODAY())-'14.1.ТС УЧ'!F209)*0.85)</f>
        <v>11.049999999999999</v>
      </c>
      <c r="I210" s="103">
        <f>IF(C210=0,0,'14.1.ТС УЧ'!I209/1000)</f>
        <v>8.0000000000000002E-3</v>
      </c>
      <c r="J210" s="24">
        <f>IF(C210=0,0,'14.1.ТС УЧ'!H209/1000)</f>
        <v>5.0999999999999997E-2</v>
      </c>
      <c r="K210" s="103">
        <f t="shared" si="41"/>
        <v>8.0000000000000002E-3</v>
      </c>
      <c r="L210" s="25">
        <f t="shared" ca="1" si="42"/>
        <v>1</v>
      </c>
      <c r="M210" s="25">
        <f t="shared" ca="1" si="43"/>
        <v>4.0000000000000002E-4</v>
      </c>
      <c r="N210" s="25">
        <f t="shared" ca="1" si="44"/>
        <v>0.05</v>
      </c>
      <c r="O210" s="24">
        <f t="shared" si="45"/>
        <v>4.6184522782776751</v>
      </c>
      <c r="P210" s="11">
        <f t="shared" si="46"/>
        <v>0.21652275259038131</v>
      </c>
      <c r="Q210" s="11">
        <f t="shared" si="47"/>
        <v>0</v>
      </c>
      <c r="R210" s="10">
        <f t="shared" ca="1" si="48"/>
        <v>0.99960007998933442</v>
      </c>
      <c r="U210" s="10">
        <f t="shared" ca="1" si="49"/>
        <v>82.672073802968981</v>
      </c>
    </row>
    <row r="211" spans="2:21" ht="28.8" x14ac:dyDescent="0.3">
      <c r="B211" s="103">
        <v>205</v>
      </c>
      <c r="C211" s="103" t="str">
        <f>'14.1.ТС УЧ'!C210</f>
        <v>Котельная №1 с. Дивеево</v>
      </c>
      <c r="D211" s="103" t="str">
        <f>'14.1.ТС УЧ'!D210</f>
        <v>ТК3-ГВС</v>
      </c>
      <c r="E211" s="103" t="str">
        <f>'14.1.ТС УЧ'!E210</f>
        <v xml:space="preserve">ул. Симанина, 11 </v>
      </c>
      <c r="F211" s="103">
        <f>IF('14.1.ТС УЧ'!G210="Подземная канальная или подвальная",2,IF('14.1.ТС УЧ'!G210="Подземная бесканальная",2,IF('14.1.ТС УЧ'!G210="Надземная",1,0)))</f>
        <v>2</v>
      </c>
      <c r="G211" s="103">
        <f t="shared" si="40"/>
        <v>0.05</v>
      </c>
      <c r="H211" s="103">
        <f ca="1">IF(C211=0,0,(YEAR(TODAY())-'14.1.ТС УЧ'!F210)*0.85)</f>
        <v>13.6</v>
      </c>
      <c r="I211" s="103">
        <f>IF(C211=0,0,'14.1.ТС УЧ'!I210/1000)</f>
        <v>0.01</v>
      </c>
      <c r="J211" s="24">
        <f>IF(C211=0,0,'14.1.ТС УЧ'!H210/1000)</f>
        <v>5.0999999999999997E-2</v>
      </c>
      <c r="K211" s="103">
        <f t="shared" si="41"/>
        <v>0.01</v>
      </c>
      <c r="L211" s="25">
        <f t="shared" ca="1" si="42"/>
        <v>1</v>
      </c>
      <c r="M211" s="25">
        <f t="shared" ca="1" si="43"/>
        <v>5.0000000000000001E-4</v>
      </c>
      <c r="N211" s="25">
        <f t="shared" ca="1" si="44"/>
        <v>0.05</v>
      </c>
      <c r="O211" s="24">
        <f t="shared" si="45"/>
        <v>4.6181445516728656</v>
      </c>
      <c r="P211" s="11">
        <f t="shared" si="46"/>
        <v>0.21653718042189962</v>
      </c>
      <c r="Q211" s="11">
        <f t="shared" si="47"/>
        <v>0</v>
      </c>
      <c r="R211" s="10">
        <f t="shared" ca="1" si="48"/>
        <v>0.99950012497916929</v>
      </c>
      <c r="U211" s="10">
        <f t="shared" ca="1" si="49"/>
        <v>82.674382875244817</v>
      </c>
    </row>
    <row r="212" spans="2:21" ht="28.8" x14ac:dyDescent="0.3">
      <c r="B212" s="103">
        <v>206</v>
      </c>
      <c r="C212" s="103" t="str">
        <f>'14.1.ТС УЧ'!C211</f>
        <v>Котельная №1 с. Дивеево</v>
      </c>
      <c r="D212" s="103" t="str">
        <f>'14.1.ТС УЧ'!D211</f>
        <v>ГрОт-Симанина, 5</v>
      </c>
      <c r="E212" s="103" t="str">
        <f>'14.1.ТС УЧ'!E211</f>
        <v xml:space="preserve">ул. Симанина, 3 </v>
      </c>
      <c r="F212" s="103">
        <f>IF('14.1.ТС УЧ'!G211="Подземная канальная или подвальная",2,IF('14.1.ТС УЧ'!G211="Подземная бесканальная",2,IF('14.1.ТС УЧ'!G211="Надземная",1,0)))</f>
        <v>2</v>
      </c>
      <c r="G212" s="103">
        <f t="shared" si="40"/>
        <v>0.05</v>
      </c>
      <c r="H212" s="103">
        <f ca="1">IF(C212=0,0,(YEAR(TODAY())-'14.1.ТС УЧ'!F211)*0.85)</f>
        <v>8.5</v>
      </c>
      <c r="I212" s="103">
        <f>IF(C212=0,0,'14.1.ТС УЧ'!I211/1000)</f>
        <v>1.6E-2</v>
      </c>
      <c r="J212" s="24">
        <f>IF(C212=0,0,'14.1.ТС УЧ'!H211/1000)</f>
        <v>5.0999999999999997E-2</v>
      </c>
      <c r="K212" s="103">
        <f t="shared" si="41"/>
        <v>1.6E-2</v>
      </c>
      <c r="L212" s="25">
        <f t="shared" ca="1" si="42"/>
        <v>1</v>
      </c>
      <c r="M212" s="25">
        <f t="shared" ca="1" si="43"/>
        <v>8.0000000000000004E-4</v>
      </c>
      <c r="N212" s="25">
        <f t="shared" ca="1" si="44"/>
        <v>0.05</v>
      </c>
      <c r="O212" s="24">
        <f t="shared" si="45"/>
        <v>4.6172213718584389</v>
      </c>
      <c r="P212" s="11">
        <f t="shared" si="46"/>
        <v>0.21658047545541409</v>
      </c>
      <c r="Q212" s="11">
        <f t="shared" si="47"/>
        <v>0</v>
      </c>
      <c r="R212" s="10">
        <f t="shared" ca="1" si="48"/>
        <v>0.99920031991468372</v>
      </c>
      <c r="U212" s="10">
        <f t="shared" ca="1" si="49"/>
        <v>82.678076652342298</v>
      </c>
    </row>
    <row r="213" spans="2:21" ht="28.8" x14ac:dyDescent="0.3">
      <c r="B213" s="103">
        <v>207</v>
      </c>
      <c r="C213" s="103" t="str">
        <f>'14.1.ТС УЧ'!C212</f>
        <v>Котельная №1 с. Дивеево</v>
      </c>
      <c r="D213" s="103" t="str">
        <f>'14.1.ТС УЧ'!D212</f>
        <v>ТК3-ГВС</v>
      </c>
      <c r="E213" s="103" t="str">
        <f>'14.1.ТС УЧ'!E212</f>
        <v xml:space="preserve">ул. Симанина, 10 </v>
      </c>
      <c r="F213" s="103">
        <f>IF('14.1.ТС УЧ'!G212="Подземная канальная или подвальная",2,IF('14.1.ТС УЧ'!G212="Подземная бесканальная",2,IF('14.1.ТС УЧ'!G212="Надземная",1,0)))</f>
        <v>2</v>
      </c>
      <c r="G213" s="103">
        <f t="shared" si="40"/>
        <v>0.05</v>
      </c>
      <c r="H213" s="103">
        <f ca="1">IF(C213=0,0,(YEAR(TODAY())-'14.1.ТС УЧ'!F212)*0.85)</f>
        <v>12.75</v>
      </c>
      <c r="I213" s="103">
        <f>IF(C213=0,0,'14.1.ТС УЧ'!I212/1000)</f>
        <v>1.2E-2</v>
      </c>
      <c r="J213" s="24">
        <f>IF(C213=0,0,'14.1.ТС УЧ'!H212/1000)</f>
        <v>5.0999999999999997E-2</v>
      </c>
      <c r="K213" s="103">
        <f t="shared" si="41"/>
        <v>1.2E-2</v>
      </c>
      <c r="L213" s="25">
        <f t="shared" ca="1" si="42"/>
        <v>1</v>
      </c>
      <c r="M213" s="25">
        <f t="shared" ca="1" si="43"/>
        <v>6.0000000000000006E-4</v>
      </c>
      <c r="N213" s="25">
        <f t="shared" ca="1" si="44"/>
        <v>0.05</v>
      </c>
      <c r="O213" s="24">
        <f t="shared" si="45"/>
        <v>4.617836825068057</v>
      </c>
      <c r="P213" s="11">
        <f t="shared" si="46"/>
        <v>0.21655161017632149</v>
      </c>
      <c r="Q213" s="11">
        <f t="shared" si="47"/>
        <v>0</v>
      </c>
      <c r="R213" s="10">
        <f t="shared" ca="1" si="48"/>
        <v>0.99940017996400543</v>
      </c>
      <c r="U213" s="10">
        <f t="shared" ca="1" si="49"/>
        <v>82.680847354437333</v>
      </c>
    </row>
    <row r="214" spans="2:21" ht="28.8" x14ac:dyDescent="0.3">
      <c r="B214" s="103">
        <v>208</v>
      </c>
      <c r="C214" s="103" t="str">
        <f>'14.1.ТС УЧ'!C213</f>
        <v>Котельная №1 с. Дивеево</v>
      </c>
      <c r="D214" s="103" t="str">
        <f>'14.1.ТС УЧ'!D213</f>
        <v>ГрОт-Симанина, 9</v>
      </c>
      <c r="E214" s="103" t="str">
        <f>'14.1.ТС УЧ'!E213</f>
        <v xml:space="preserve">ул. Симанина, 13 </v>
      </c>
      <c r="F214" s="103">
        <f>IF('14.1.ТС УЧ'!G213="Подземная канальная или подвальная",2,IF('14.1.ТС УЧ'!G213="Подземная бесканальная",2,IF('14.1.ТС УЧ'!G213="Надземная",1,0)))</f>
        <v>2</v>
      </c>
      <c r="G214" s="103">
        <f t="shared" si="40"/>
        <v>0.05</v>
      </c>
      <c r="H214" s="103">
        <f ca="1">IF(C214=0,0,(YEAR(TODAY())-'14.1.ТС УЧ'!F213)*0.85)</f>
        <v>11.9</v>
      </c>
      <c r="I214" s="103">
        <f>IF(C214=0,0,'14.1.ТС УЧ'!I213/1000)</f>
        <v>2.1999999999999999E-2</v>
      </c>
      <c r="J214" s="24">
        <f>IF(C214=0,0,'14.1.ТС УЧ'!H213/1000)</f>
        <v>5.0999999999999997E-2</v>
      </c>
      <c r="K214" s="103">
        <f t="shared" si="41"/>
        <v>2.1999999999999999E-2</v>
      </c>
      <c r="L214" s="25">
        <f t="shared" ca="1" si="42"/>
        <v>1</v>
      </c>
      <c r="M214" s="25">
        <f t="shared" ca="1" si="43"/>
        <v>1.1000000000000001E-3</v>
      </c>
      <c r="N214" s="25">
        <f t="shared" ca="1" si="44"/>
        <v>0.05</v>
      </c>
      <c r="O214" s="24">
        <f t="shared" si="45"/>
        <v>4.6162981920440123</v>
      </c>
      <c r="P214" s="11">
        <f t="shared" si="46"/>
        <v>0.21662378780544467</v>
      </c>
      <c r="Q214" s="11">
        <f t="shared" si="47"/>
        <v>0</v>
      </c>
      <c r="R214" s="10">
        <f t="shared" ca="1" si="48"/>
        <v>0.99890060477822762</v>
      </c>
      <c r="U214" s="10">
        <f t="shared" ca="1" si="49"/>
        <v>82.685925282448579</v>
      </c>
    </row>
    <row r="215" spans="2:21" ht="28.8" x14ac:dyDescent="0.3">
      <c r="B215" s="103">
        <v>209</v>
      </c>
      <c r="C215" s="103" t="str">
        <f>'14.1.ТС УЧ'!C214</f>
        <v>Котельная №1 с. Дивеево</v>
      </c>
      <c r="D215" s="103" t="str">
        <f>'14.1.ТС УЧ'!D214</f>
        <v>ТК8-ГВС</v>
      </c>
      <c r="E215" s="103" t="str">
        <f>'14.1.ТС УЧ'!E214</f>
        <v xml:space="preserve">ул. Симанина, 2 </v>
      </c>
      <c r="F215" s="103">
        <f>IF('14.1.ТС УЧ'!G214="Подземная канальная или подвальная",2,IF('14.1.ТС УЧ'!G214="Подземная бесканальная",2,IF('14.1.ТС УЧ'!G214="Надземная",1,0)))</f>
        <v>2</v>
      </c>
      <c r="G215" s="103">
        <f t="shared" si="40"/>
        <v>0.05</v>
      </c>
      <c r="H215" s="103">
        <f ca="1">IF(C215=0,0,(YEAR(TODAY())-'14.1.ТС УЧ'!F214)*0.85)</f>
        <v>11.049999999999999</v>
      </c>
      <c r="I215" s="103">
        <f>IF(C215=0,0,'14.1.ТС УЧ'!I214/1000)</f>
        <v>8.9999999999999993E-3</v>
      </c>
      <c r="J215" s="24">
        <f>IF(C215=0,0,'14.1.ТС УЧ'!H214/1000)</f>
        <v>5.0999999999999997E-2</v>
      </c>
      <c r="K215" s="103">
        <f t="shared" si="41"/>
        <v>8.9999999999999993E-3</v>
      </c>
      <c r="L215" s="25">
        <f t="shared" ca="1" si="42"/>
        <v>1</v>
      </c>
      <c r="M215" s="25">
        <f t="shared" ca="1" si="43"/>
        <v>4.4999999999999999E-4</v>
      </c>
      <c r="N215" s="25">
        <f t="shared" ca="1" si="44"/>
        <v>0.05</v>
      </c>
      <c r="O215" s="24">
        <f t="shared" si="45"/>
        <v>4.6182984149752704</v>
      </c>
      <c r="P215" s="11">
        <f t="shared" si="46"/>
        <v>0.21652996626580154</v>
      </c>
      <c r="Q215" s="11">
        <f t="shared" si="47"/>
        <v>0</v>
      </c>
      <c r="R215" s="10">
        <f t="shared" ca="1" si="48"/>
        <v>0.99955010123481425</v>
      </c>
      <c r="U215" s="10">
        <f t="shared" ca="1" si="49"/>
        <v>82.688003516735321</v>
      </c>
    </row>
    <row r="216" spans="2:21" ht="28.8" x14ac:dyDescent="0.3">
      <c r="B216" s="103">
        <v>210</v>
      </c>
      <c r="C216" s="103" t="str">
        <f>'14.1.ТС УЧ'!C215</f>
        <v>Котельная №1 с. Дивеево</v>
      </c>
      <c r="D216" s="103" t="str">
        <f>'14.1.ТС УЧ'!D215</f>
        <v>ТК6-ГВС</v>
      </c>
      <c r="E216" s="103" t="str">
        <f>'14.1.ТС УЧ'!E215</f>
        <v xml:space="preserve">ул. Симанина, 6 </v>
      </c>
      <c r="F216" s="103">
        <f>IF('14.1.ТС УЧ'!G215="Подземная канальная или подвальная",2,IF('14.1.ТС УЧ'!G215="Подземная бесканальная",2,IF('14.1.ТС УЧ'!G215="Надземная",1,0)))</f>
        <v>2</v>
      </c>
      <c r="G216" s="103">
        <f t="shared" si="40"/>
        <v>0.05</v>
      </c>
      <c r="H216" s="103">
        <f ca="1">IF(C216=0,0,(YEAR(TODAY())-'14.1.ТС УЧ'!F215)*0.85)</f>
        <v>6.8</v>
      </c>
      <c r="I216" s="103">
        <f>IF(C216=0,0,'14.1.ТС УЧ'!I215/1000)</f>
        <v>0.01</v>
      </c>
      <c r="J216" s="24">
        <f>IF(C216=0,0,'14.1.ТС УЧ'!H215/1000)</f>
        <v>5.0999999999999997E-2</v>
      </c>
      <c r="K216" s="103">
        <f t="shared" si="41"/>
        <v>0.01</v>
      </c>
      <c r="L216" s="25">
        <f t="shared" ca="1" si="42"/>
        <v>1</v>
      </c>
      <c r="M216" s="25">
        <f t="shared" ca="1" si="43"/>
        <v>5.0000000000000001E-4</v>
      </c>
      <c r="N216" s="25">
        <f t="shared" ca="1" si="44"/>
        <v>0.05</v>
      </c>
      <c r="O216" s="24">
        <f t="shared" si="45"/>
        <v>4.6181445516728656</v>
      </c>
      <c r="P216" s="11">
        <f t="shared" si="46"/>
        <v>0.21653718042189962</v>
      </c>
      <c r="Q216" s="11">
        <f t="shared" si="47"/>
        <v>0</v>
      </c>
      <c r="R216" s="10">
        <f t="shared" ca="1" si="48"/>
        <v>0.99950012497916929</v>
      </c>
      <c r="U216" s="10">
        <f t="shared" ca="1" si="49"/>
        <v>82.690312589011157</v>
      </c>
    </row>
    <row r="217" spans="2:21" ht="28.8" x14ac:dyDescent="0.3">
      <c r="B217" s="103">
        <v>211</v>
      </c>
      <c r="C217" s="103" t="str">
        <f>'14.1.ТС УЧ'!C216</f>
        <v>Котельная №1 с. Дивеево</v>
      </c>
      <c r="D217" s="103" t="str">
        <f>'14.1.ТС УЧ'!D216</f>
        <v>ГрОт-Симанина, 8</v>
      </c>
      <c r="E217" s="103" t="str">
        <f>'14.1.ТС УЧ'!E216</f>
        <v xml:space="preserve">ТК7-ГВС </v>
      </c>
      <c r="F217" s="103">
        <f>IF('14.1.ТС УЧ'!G216="Подземная канальная или подвальная",2,IF('14.1.ТС УЧ'!G216="Подземная бесканальная",2,IF('14.1.ТС УЧ'!G216="Надземная",1,0)))</f>
        <v>2</v>
      </c>
      <c r="G217" s="103">
        <f t="shared" si="40"/>
        <v>0.05</v>
      </c>
      <c r="H217" s="103">
        <f ca="1">IF(C217=0,0,(YEAR(TODAY())-'14.1.ТС УЧ'!F216)*0.85)</f>
        <v>7.6499999999999995</v>
      </c>
      <c r="I217" s="103">
        <f>IF(C217=0,0,'14.1.ТС УЧ'!I216/1000)</f>
        <v>1.4999999999999999E-2</v>
      </c>
      <c r="J217" s="24">
        <f>IF(C217=0,0,'14.1.ТС УЧ'!H216/1000)</f>
        <v>5.0999999999999997E-2</v>
      </c>
      <c r="K217" s="103">
        <f t="shared" si="41"/>
        <v>1.4999999999999999E-2</v>
      </c>
      <c r="L217" s="25">
        <f t="shared" ca="1" si="42"/>
        <v>1</v>
      </c>
      <c r="M217" s="25">
        <f t="shared" ca="1" si="43"/>
        <v>7.5000000000000002E-4</v>
      </c>
      <c r="N217" s="25">
        <f t="shared" ca="1" si="44"/>
        <v>0.05</v>
      </c>
      <c r="O217" s="24">
        <f t="shared" si="45"/>
        <v>4.6173752351608437</v>
      </c>
      <c r="P217" s="11">
        <f t="shared" si="46"/>
        <v>0.21657325841423966</v>
      </c>
      <c r="Q217" s="11">
        <f t="shared" si="47"/>
        <v>0</v>
      </c>
      <c r="R217" s="10">
        <f t="shared" ca="1" si="48"/>
        <v>0.99925028117970072</v>
      </c>
      <c r="U217" s="10">
        <f t="shared" ca="1" si="49"/>
        <v>82.693775620437521</v>
      </c>
    </row>
    <row r="218" spans="2:21" ht="28.8" x14ac:dyDescent="0.3">
      <c r="B218" s="103">
        <v>212</v>
      </c>
      <c r="C218" s="103" t="str">
        <f>'14.1.ТС УЧ'!C217</f>
        <v>Котельная №1 с. Дивеево</v>
      </c>
      <c r="D218" s="103" t="str">
        <f>'14.1.ТС УЧ'!D217</f>
        <v>ГрОт-Симанина, 8</v>
      </c>
      <c r="E218" s="103" t="str">
        <f>'14.1.ТС УЧ'!E217</f>
        <v xml:space="preserve">ТК7 </v>
      </c>
      <c r="F218" s="103">
        <f>IF('14.1.ТС УЧ'!G217="Подземная канальная или подвальная",2,IF('14.1.ТС УЧ'!G217="Подземная бесканальная",2,IF('14.1.ТС УЧ'!G217="Надземная",1,0)))</f>
        <v>2</v>
      </c>
      <c r="G218" s="103">
        <f t="shared" si="40"/>
        <v>0.05</v>
      </c>
      <c r="H218" s="103">
        <f ca="1">IF(C218=0,0,(YEAR(TODAY())-'14.1.ТС УЧ'!F217)*0.85)</f>
        <v>7.6499999999999995</v>
      </c>
      <c r="I218" s="103">
        <f>IF(C218=0,0,'14.1.ТС УЧ'!I217/1000)</f>
        <v>1.4999999999999999E-2</v>
      </c>
      <c r="J218" s="24">
        <f>IF(C218=0,0,'14.1.ТС УЧ'!H217/1000)</f>
        <v>5.0999999999999997E-2</v>
      </c>
      <c r="K218" s="103">
        <f t="shared" si="41"/>
        <v>1.4999999999999999E-2</v>
      </c>
      <c r="L218" s="25">
        <f t="shared" ca="1" si="42"/>
        <v>1</v>
      </c>
      <c r="M218" s="25">
        <f t="shared" ca="1" si="43"/>
        <v>7.5000000000000002E-4</v>
      </c>
      <c r="N218" s="25">
        <f t="shared" ca="1" si="44"/>
        <v>0.05</v>
      </c>
      <c r="O218" s="24">
        <f t="shared" si="45"/>
        <v>4.6173752351608437</v>
      </c>
      <c r="P218" s="11">
        <f t="shared" si="46"/>
        <v>0.21657325841423966</v>
      </c>
      <c r="Q218" s="11">
        <f t="shared" si="47"/>
        <v>0</v>
      </c>
      <c r="R218" s="10">
        <f t="shared" ca="1" si="48"/>
        <v>0.99925028117970072</v>
      </c>
      <c r="U218" s="10">
        <f t="shared" ca="1" si="49"/>
        <v>82.697238651863884</v>
      </c>
    </row>
    <row r="219" spans="2:21" ht="28.8" x14ac:dyDescent="0.3">
      <c r="B219" s="103">
        <v>213</v>
      </c>
      <c r="C219" s="103" t="str">
        <f>'14.1.ТС УЧ'!C218</f>
        <v>Котельная №1 с. Дивеево</v>
      </c>
      <c r="D219" s="103" t="str">
        <f>'14.1.ТС УЧ'!D218</f>
        <v>ТК7</v>
      </c>
      <c r="E219" s="103" t="str">
        <f>'14.1.ТС УЧ'!E218</f>
        <v xml:space="preserve">ул. Симанина, 12 </v>
      </c>
      <c r="F219" s="103">
        <f>IF('14.1.ТС УЧ'!G218="Подземная канальная или подвальная",2,IF('14.1.ТС УЧ'!G218="Подземная бесканальная",2,IF('14.1.ТС УЧ'!G218="Надземная",1,0)))</f>
        <v>2</v>
      </c>
      <c r="G219" s="103">
        <f t="shared" si="40"/>
        <v>0.05</v>
      </c>
      <c r="H219" s="103">
        <f ca="1">IF(C219=0,0,(YEAR(TODAY())-'14.1.ТС УЧ'!F218)*0.85)</f>
        <v>7.6499999999999995</v>
      </c>
      <c r="I219" s="103">
        <f>IF(C219=0,0,'14.1.ТС УЧ'!I218/1000)</f>
        <v>1.0999999999999999E-2</v>
      </c>
      <c r="J219" s="24">
        <f>IF(C219=0,0,'14.1.ТС УЧ'!H218/1000)</f>
        <v>5.0999999999999997E-2</v>
      </c>
      <c r="K219" s="103">
        <f t="shared" si="41"/>
        <v>1.0999999999999999E-2</v>
      </c>
      <c r="L219" s="25">
        <f t="shared" ca="1" si="42"/>
        <v>1</v>
      </c>
      <c r="M219" s="25">
        <f t="shared" ca="1" si="43"/>
        <v>5.5000000000000003E-4</v>
      </c>
      <c r="N219" s="25">
        <f t="shared" ca="1" si="44"/>
        <v>0.05</v>
      </c>
      <c r="O219" s="24">
        <f t="shared" si="45"/>
        <v>4.6179906883704609</v>
      </c>
      <c r="P219" s="11">
        <f t="shared" si="46"/>
        <v>0.21654439505872358</v>
      </c>
      <c r="Q219" s="11">
        <f t="shared" si="47"/>
        <v>0</v>
      </c>
      <c r="R219" s="10">
        <f t="shared" ca="1" si="48"/>
        <v>0.99945015122227465</v>
      </c>
      <c r="U219" s="10">
        <f t="shared" ca="1" si="49"/>
        <v>82.699778546742493</v>
      </c>
    </row>
    <row r="220" spans="2:21" ht="28.8" x14ac:dyDescent="0.3">
      <c r="B220" s="103">
        <v>214</v>
      </c>
      <c r="C220" s="103" t="str">
        <f>'14.1.ТС УЧ'!C219</f>
        <v>Котельная №1 с. Дивеево</v>
      </c>
      <c r="D220" s="103" t="str">
        <f>'14.1.ТС УЧ'!D219</f>
        <v>ТК7-ГВС</v>
      </c>
      <c r="E220" s="103" t="str">
        <f>'14.1.ТС УЧ'!E219</f>
        <v xml:space="preserve">ул. Симанина, 12 </v>
      </c>
      <c r="F220" s="103">
        <f>IF('14.1.ТС УЧ'!G219="Подземная канальная или подвальная",2,IF('14.1.ТС УЧ'!G219="Подземная бесканальная",2,IF('14.1.ТС УЧ'!G219="Надземная",1,0)))</f>
        <v>2</v>
      </c>
      <c r="G220" s="103">
        <f t="shared" si="40"/>
        <v>0.05</v>
      </c>
      <c r="H220" s="103">
        <f ca="1">IF(C220=0,0,(YEAR(TODAY())-'14.1.ТС УЧ'!F219)*0.85)</f>
        <v>7.6499999999999995</v>
      </c>
      <c r="I220" s="103">
        <f>IF(C220=0,0,'14.1.ТС УЧ'!I219/1000)</f>
        <v>1.0999999999999999E-2</v>
      </c>
      <c r="J220" s="24">
        <f>IF(C220=0,0,'14.1.ТС УЧ'!H219/1000)</f>
        <v>5.0999999999999997E-2</v>
      </c>
      <c r="K220" s="103">
        <f t="shared" si="41"/>
        <v>1.0999999999999999E-2</v>
      </c>
      <c r="L220" s="25">
        <f t="shared" ca="1" si="42"/>
        <v>1</v>
      </c>
      <c r="M220" s="25">
        <f t="shared" ca="1" si="43"/>
        <v>5.5000000000000003E-4</v>
      </c>
      <c r="N220" s="25">
        <f t="shared" ca="1" si="44"/>
        <v>0.05</v>
      </c>
      <c r="O220" s="24">
        <f t="shared" si="45"/>
        <v>4.6179906883704609</v>
      </c>
      <c r="P220" s="11">
        <f t="shared" si="46"/>
        <v>0.21654439505872358</v>
      </c>
      <c r="Q220" s="11">
        <f t="shared" si="47"/>
        <v>0</v>
      </c>
      <c r="R220" s="10">
        <f t="shared" ca="1" si="48"/>
        <v>0.99945015122227465</v>
      </c>
      <c r="U220" s="10">
        <f t="shared" ca="1" si="49"/>
        <v>82.702318441621102</v>
      </c>
    </row>
    <row r="221" spans="2:21" ht="28.8" x14ac:dyDescent="0.3">
      <c r="B221" s="103">
        <v>215</v>
      </c>
      <c r="C221" s="103" t="str">
        <f>'14.1.ТС УЧ'!C220</f>
        <v>Котельная №1 с. Дивеево</v>
      </c>
      <c r="D221" s="103" t="str">
        <f>'14.1.ТС УЧ'!D220</f>
        <v>Т30</v>
      </c>
      <c r="E221" s="103" t="str">
        <f>'14.1.ТС УЧ'!E220</f>
        <v xml:space="preserve">ГрОт-Мира, 1 </v>
      </c>
      <c r="F221" s="103">
        <f>IF('14.1.ТС УЧ'!G220="Подземная канальная или подвальная",2,IF('14.1.ТС УЧ'!G220="Подземная бесканальная",2,IF('14.1.ТС УЧ'!G220="Надземная",1,0)))</f>
        <v>2</v>
      </c>
      <c r="G221" s="103">
        <f t="shared" si="40"/>
        <v>0.05</v>
      </c>
      <c r="H221" s="103">
        <f ca="1">IF(C221=0,0,(YEAR(TODAY())-'14.1.ТС УЧ'!F220)*0.85)</f>
        <v>23.8</v>
      </c>
      <c r="I221" s="103">
        <f>IF(C221=0,0,'14.1.ТС УЧ'!I220/1000)</f>
        <v>4.0000000000000001E-3</v>
      </c>
      <c r="J221" s="24">
        <f>IF(C221=0,0,'14.1.ТС УЧ'!H220/1000)</f>
        <v>5.0999999999999997E-2</v>
      </c>
      <c r="K221" s="103">
        <f t="shared" si="41"/>
        <v>4.0000000000000001E-3</v>
      </c>
      <c r="L221" s="25">
        <f t="shared" ca="1" si="42"/>
        <v>1.643540603691559</v>
      </c>
      <c r="M221" s="25">
        <f t="shared" ca="1" si="43"/>
        <v>3.4943995273354706E-4</v>
      </c>
      <c r="N221" s="25">
        <f t="shared" ca="1" si="44"/>
        <v>8.7359988183386764E-2</v>
      </c>
      <c r="O221" s="24">
        <f t="shared" si="45"/>
        <v>4.6190677314872932</v>
      </c>
      <c r="P221" s="11">
        <f t="shared" si="46"/>
        <v>0.21649390269451843</v>
      </c>
      <c r="Q221" s="11">
        <f t="shared" si="47"/>
        <v>0</v>
      </c>
      <c r="R221" s="10">
        <f t="shared" ca="1" si="48"/>
        <v>0.99965062109429581</v>
      </c>
      <c r="U221" s="10">
        <f t="shared" ca="1" si="49"/>
        <v>82.703932528430869</v>
      </c>
    </row>
    <row r="222" spans="2:21" ht="28.8" x14ac:dyDescent="0.3">
      <c r="B222" s="103">
        <v>216</v>
      </c>
      <c r="C222" s="103" t="str">
        <f>'14.1.ТС УЧ'!C221</f>
        <v>Котельная №1 с. Дивеево</v>
      </c>
      <c r="D222" s="103" t="str">
        <f>'14.1.ТС УЧ'!D221</f>
        <v>ГрОт-Симанина, 5</v>
      </c>
      <c r="E222" s="103" t="str">
        <f>'14.1.ТС УЧ'!E221</f>
        <v xml:space="preserve">ул. Симанина, 5 </v>
      </c>
      <c r="F222" s="103">
        <f>IF('14.1.ТС УЧ'!G221="Подземная канальная или подвальная",2,IF('14.1.ТС УЧ'!G221="Подземная бесканальная",2,IF('14.1.ТС УЧ'!G221="Надземная",1,0)))</f>
        <v>2</v>
      </c>
      <c r="G222" s="103">
        <f t="shared" si="40"/>
        <v>0.05</v>
      </c>
      <c r="H222" s="103">
        <f ca="1">IF(C222=0,0,(YEAR(TODAY())-'14.1.ТС УЧ'!F221)*0.85)</f>
        <v>8.5</v>
      </c>
      <c r="I222" s="103">
        <f>IF(C222=0,0,'14.1.ТС УЧ'!I221/1000)</f>
        <v>5.0000000000000001E-3</v>
      </c>
      <c r="J222" s="24">
        <f>IF(C222=0,0,'14.1.ТС УЧ'!H221/1000)</f>
        <v>5.0999999999999997E-2</v>
      </c>
      <c r="K222" s="103">
        <f t="shared" si="41"/>
        <v>5.0000000000000001E-3</v>
      </c>
      <c r="L222" s="25">
        <f t="shared" ca="1" si="42"/>
        <v>1</v>
      </c>
      <c r="M222" s="25">
        <f t="shared" ca="1" si="43"/>
        <v>2.5000000000000001E-4</v>
      </c>
      <c r="N222" s="25">
        <f t="shared" ca="1" si="44"/>
        <v>0.05</v>
      </c>
      <c r="O222" s="24">
        <f t="shared" si="45"/>
        <v>4.6189138681848885</v>
      </c>
      <c r="P222" s="11">
        <f t="shared" si="46"/>
        <v>0.21650111444770753</v>
      </c>
      <c r="Q222" s="11">
        <f t="shared" si="47"/>
        <v>0</v>
      </c>
      <c r="R222" s="10">
        <f t="shared" ca="1" si="48"/>
        <v>0.99975003124739603</v>
      </c>
      <c r="U222" s="10">
        <f t="shared" ca="1" si="49"/>
        <v>82.705087256897912</v>
      </c>
    </row>
    <row r="223" spans="2:21" ht="28.8" x14ac:dyDescent="0.3">
      <c r="B223" s="103">
        <v>217</v>
      </c>
      <c r="C223" s="103" t="str">
        <f>'14.1.ТС УЧ'!C222</f>
        <v>Котельная №1 с. Дивеево</v>
      </c>
      <c r="D223" s="103" t="str">
        <f>'14.1.ТС УЧ'!D222</f>
        <v>ул. Симанина, 7</v>
      </c>
      <c r="E223" s="103" t="str">
        <f>'14.1.ТС УЧ'!E222</f>
        <v xml:space="preserve">ГрОт-Симанина, 7 </v>
      </c>
      <c r="F223" s="103">
        <f>IF('14.1.ТС УЧ'!G222="Подземная канальная или подвальная",2,IF('14.1.ТС УЧ'!G222="Подземная бесканальная",2,IF('14.1.ТС УЧ'!G222="Надземная",1,0)))</f>
        <v>2</v>
      </c>
      <c r="G223" s="103">
        <f t="shared" si="40"/>
        <v>0.05</v>
      </c>
      <c r="H223" s="103">
        <f ca="1">IF(C223=0,0,(YEAR(TODAY())-'14.1.ТС УЧ'!F222)*0.85)</f>
        <v>9.35</v>
      </c>
      <c r="I223" s="103">
        <f>IF(C223=0,0,'14.1.ТС УЧ'!I222/1000)</f>
        <v>5.0000000000000001E-3</v>
      </c>
      <c r="J223" s="24">
        <f>IF(C223=0,0,'14.1.ТС УЧ'!H222/1000)</f>
        <v>5.0999999999999997E-2</v>
      </c>
      <c r="K223" s="103">
        <f t="shared" si="41"/>
        <v>5.0000000000000001E-3</v>
      </c>
      <c r="L223" s="25">
        <f t="shared" ca="1" si="42"/>
        <v>1</v>
      </c>
      <c r="M223" s="25">
        <f t="shared" ca="1" si="43"/>
        <v>2.5000000000000001E-4</v>
      </c>
      <c r="N223" s="25">
        <f t="shared" ca="1" si="44"/>
        <v>0.05</v>
      </c>
      <c r="O223" s="24">
        <f t="shared" si="45"/>
        <v>4.6189138681848885</v>
      </c>
      <c r="P223" s="11">
        <f t="shared" si="46"/>
        <v>0.21650111444770753</v>
      </c>
      <c r="Q223" s="11">
        <f t="shared" si="47"/>
        <v>0</v>
      </c>
      <c r="R223" s="10">
        <f t="shared" ca="1" si="48"/>
        <v>0.99975003124739603</v>
      </c>
      <c r="U223" s="10">
        <f t="shared" ca="1" si="49"/>
        <v>82.706241985364954</v>
      </c>
    </row>
    <row r="224" spans="2:21" ht="28.8" x14ac:dyDescent="0.3">
      <c r="B224" s="103">
        <v>218</v>
      </c>
      <c r="C224" s="103" t="str">
        <f>'14.1.ТС УЧ'!C223</f>
        <v>Котельная №1 с. Дивеево</v>
      </c>
      <c r="D224" s="103" t="str">
        <f>'14.1.ТС УЧ'!D223</f>
        <v>ГрОт-Симанина, 8</v>
      </c>
      <c r="E224" s="103" t="str">
        <f>'14.1.ТС УЧ'!E223</f>
        <v xml:space="preserve">ГрОт-Симанина, 8 </v>
      </c>
      <c r="F224" s="103">
        <f>IF('14.1.ТС УЧ'!G223="Подземная канальная или подвальная",2,IF('14.1.ТС УЧ'!G223="Подземная бесканальная",2,IF('14.1.ТС УЧ'!G223="Надземная",1,0)))</f>
        <v>2</v>
      </c>
      <c r="G224" s="103">
        <f t="shared" si="40"/>
        <v>0.05</v>
      </c>
      <c r="H224" s="103">
        <f ca="1">IF(C224=0,0,(YEAR(TODAY())-'14.1.ТС УЧ'!F223)*0.85)</f>
        <v>7.6499999999999995</v>
      </c>
      <c r="I224" s="103">
        <f>IF(C224=0,0,'14.1.ТС УЧ'!I223/1000)</f>
        <v>1.4E-2</v>
      </c>
      <c r="J224" s="24">
        <f>IF(C224=0,0,'14.1.ТС УЧ'!H223/1000)</f>
        <v>5.0999999999999997E-2</v>
      </c>
      <c r="K224" s="103">
        <f t="shared" si="41"/>
        <v>1.4E-2</v>
      </c>
      <c r="L224" s="25">
        <f t="shared" ca="1" si="42"/>
        <v>1</v>
      </c>
      <c r="M224" s="25">
        <f t="shared" ca="1" si="43"/>
        <v>7.000000000000001E-4</v>
      </c>
      <c r="N224" s="25">
        <f t="shared" ca="1" si="44"/>
        <v>0.05</v>
      </c>
      <c r="O224" s="24">
        <f t="shared" si="45"/>
        <v>4.6175290984632484</v>
      </c>
      <c r="P224" s="11">
        <f t="shared" si="46"/>
        <v>0.21656604185403144</v>
      </c>
      <c r="Q224" s="11">
        <f t="shared" si="47"/>
        <v>0</v>
      </c>
      <c r="R224" s="10">
        <f t="shared" ca="1" si="48"/>
        <v>0.99930024494284331</v>
      </c>
      <c r="U224" s="10">
        <f t="shared" ca="1" si="49"/>
        <v>82.70947425573388</v>
      </c>
    </row>
    <row r="225" spans="2:21" ht="28.8" x14ac:dyDescent="0.3">
      <c r="B225" s="103">
        <v>219</v>
      </c>
      <c r="C225" s="103" t="str">
        <f>'14.1.ТС УЧ'!C224</f>
        <v>Котельная №1 с. Дивеево</v>
      </c>
      <c r="D225" s="103" t="str">
        <f>'14.1.ТС УЧ'!D224</f>
        <v>ГрОт-Симанина, 8</v>
      </c>
      <c r="E225" s="103" t="str">
        <f>'14.1.ТС УЧ'!E224</f>
        <v xml:space="preserve">ул. Симанина, 8 </v>
      </c>
      <c r="F225" s="103">
        <f>IF('14.1.ТС УЧ'!G224="Подземная канальная или подвальная",2,IF('14.1.ТС УЧ'!G224="Подземная бесканальная",2,IF('14.1.ТС УЧ'!G224="Надземная",1,0)))</f>
        <v>2</v>
      </c>
      <c r="G225" s="103">
        <f t="shared" si="40"/>
        <v>0.05</v>
      </c>
      <c r="H225" s="103">
        <f ca="1">IF(C225=0,0,(YEAR(TODAY())-'14.1.ТС УЧ'!F224)*0.85)</f>
        <v>7.6499999999999995</v>
      </c>
      <c r="I225" s="103">
        <f>IF(C225=0,0,'14.1.ТС УЧ'!I224/1000)</f>
        <v>5.0000000000000001E-3</v>
      </c>
      <c r="J225" s="24">
        <f>IF(C225=0,0,'14.1.ТС УЧ'!H224/1000)</f>
        <v>5.0999999999999997E-2</v>
      </c>
      <c r="K225" s="103">
        <f t="shared" si="41"/>
        <v>5.0000000000000001E-3</v>
      </c>
      <c r="L225" s="25">
        <f t="shared" ca="1" si="42"/>
        <v>1</v>
      </c>
      <c r="M225" s="25">
        <f t="shared" ca="1" si="43"/>
        <v>2.5000000000000001E-4</v>
      </c>
      <c r="N225" s="25">
        <f t="shared" ca="1" si="44"/>
        <v>0.05</v>
      </c>
      <c r="O225" s="24">
        <f t="shared" si="45"/>
        <v>4.6189138681848885</v>
      </c>
      <c r="P225" s="11">
        <f t="shared" si="46"/>
        <v>0.21650111444770753</v>
      </c>
      <c r="Q225" s="11">
        <f t="shared" si="47"/>
        <v>0</v>
      </c>
      <c r="R225" s="10">
        <f t="shared" ca="1" si="48"/>
        <v>0.99975003124739603</v>
      </c>
      <c r="U225" s="10">
        <f t="shared" ca="1" si="49"/>
        <v>82.710628984200923</v>
      </c>
    </row>
    <row r="226" spans="2:21" ht="28.8" x14ac:dyDescent="0.3">
      <c r="B226" s="103">
        <v>220</v>
      </c>
      <c r="C226" s="103" t="str">
        <f>'14.1.ТС УЧ'!C225</f>
        <v>Котельная №1 с. Дивеево</v>
      </c>
      <c r="D226" s="103" t="str">
        <f>'14.1.ТС УЧ'!D225</f>
        <v>Т31</v>
      </c>
      <c r="E226" s="103" t="str">
        <f>'14.1.ТС УЧ'!E225</f>
        <v xml:space="preserve">ул. Мира, 1 </v>
      </c>
      <c r="F226" s="103">
        <f>IF('14.1.ТС УЧ'!G225="Подземная канальная или подвальная",2,IF('14.1.ТС УЧ'!G225="Подземная бесканальная",2,IF('14.1.ТС УЧ'!G225="Надземная",1,0)))</f>
        <v>2</v>
      </c>
      <c r="G226" s="103">
        <f t="shared" si="40"/>
        <v>0.05</v>
      </c>
      <c r="H226" s="103">
        <f ca="1">IF(C226=0,0,(YEAR(TODAY())-'14.1.ТС УЧ'!F225)*0.85)</f>
        <v>41.65</v>
      </c>
      <c r="I226" s="103">
        <f>IF(C226=0,0,'14.1.ТС УЧ'!I225/1000)</f>
        <v>5.0000000000000001E-3</v>
      </c>
      <c r="J226" s="24">
        <f>IF(C226=0,0,'14.1.ТС УЧ'!H225/1000)</f>
        <v>5.0999999999999997E-2</v>
      </c>
      <c r="K226" s="103">
        <f t="shared" si="41"/>
        <v>5.0000000000000001E-3</v>
      </c>
      <c r="L226" s="25">
        <f t="shared" ca="1" si="42"/>
        <v>4.012252560702728</v>
      </c>
      <c r="M226" s="25">
        <f t="shared" ca="1" si="43"/>
        <v>1.8381328491578211E-2</v>
      </c>
      <c r="N226" s="25">
        <f t="shared" ca="1" si="44"/>
        <v>3.6762656983156421</v>
      </c>
      <c r="O226" s="24">
        <f t="shared" si="45"/>
        <v>4.6189138681848885</v>
      </c>
      <c r="P226" s="11">
        <f t="shared" si="46"/>
        <v>0.21650111444770753</v>
      </c>
      <c r="Q226" s="11">
        <f t="shared" si="47"/>
        <v>0</v>
      </c>
      <c r="R226" s="10">
        <f t="shared" ca="1" si="48"/>
        <v>0.98178657777298317</v>
      </c>
      <c r="U226" s="10">
        <f t="shared" ca="1" si="49"/>
        <v>82.795530757286329</v>
      </c>
    </row>
    <row r="227" spans="2:21" ht="28.8" x14ac:dyDescent="0.3">
      <c r="B227" s="103">
        <v>221</v>
      </c>
      <c r="C227" s="103" t="str">
        <f>'14.1.ТС УЧ'!C226</f>
        <v>Котельная №1 с. Дивеево</v>
      </c>
      <c r="D227" s="103" t="str">
        <f>'14.1.ТС УЧ'!D226</f>
        <v>ГрОт-Симанина, 9</v>
      </c>
      <c r="E227" s="103" t="str">
        <f>'14.1.ТС УЧ'!E226</f>
        <v xml:space="preserve">ул. Симанина, 9 </v>
      </c>
      <c r="F227" s="103">
        <f>IF('14.1.ТС УЧ'!G226="Подземная канальная или подвальная",2,IF('14.1.ТС УЧ'!G226="Подземная бесканальная",2,IF('14.1.ТС УЧ'!G226="Надземная",1,0)))</f>
        <v>2</v>
      </c>
      <c r="G227" s="103">
        <f t="shared" si="40"/>
        <v>0.05</v>
      </c>
      <c r="H227" s="103">
        <f ca="1">IF(C227=0,0,(YEAR(TODAY())-'14.1.ТС УЧ'!F226)*0.85)</f>
        <v>11.049999999999999</v>
      </c>
      <c r="I227" s="103">
        <f>IF(C227=0,0,'14.1.ТС УЧ'!I226/1000)</f>
        <v>5.0000000000000001E-3</v>
      </c>
      <c r="J227" s="24">
        <f>IF(C227=0,0,'14.1.ТС УЧ'!H226/1000)</f>
        <v>5.0999999999999997E-2</v>
      </c>
      <c r="K227" s="103">
        <f t="shared" si="41"/>
        <v>5.0000000000000001E-3</v>
      </c>
      <c r="L227" s="25">
        <f t="shared" ca="1" si="42"/>
        <v>1</v>
      </c>
      <c r="M227" s="25">
        <f t="shared" ca="1" si="43"/>
        <v>2.5000000000000001E-4</v>
      </c>
      <c r="N227" s="25">
        <f t="shared" ca="1" si="44"/>
        <v>0.05</v>
      </c>
      <c r="O227" s="24">
        <f t="shared" si="45"/>
        <v>4.6189138681848885</v>
      </c>
      <c r="P227" s="11">
        <f t="shared" si="46"/>
        <v>0.21650111444770753</v>
      </c>
      <c r="Q227" s="11">
        <f t="shared" si="47"/>
        <v>0</v>
      </c>
      <c r="R227" s="10">
        <f t="shared" ca="1" si="48"/>
        <v>0.99975003124739603</v>
      </c>
      <c r="U227" s="10">
        <f t="shared" ca="1" si="49"/>
        <v>82.796685485753372</v>
      </c>
    </row>
    <row r="228" spans="2:21" ht="28.8" x14ac:dyDescent="0.3">
      <c r="B228" s="103">
        <v>222</v>
      </c>
      <c r="C228" s="103" t="str">
        <f>'14.1.ТС УЧ'!C227</f>
        <v>Котельная №1 с. Дивеево</v>
      </c>
      <c r="D228" s="103" t="str">
        <f>'14.1.ТС УЧ'!D227</f>
        <v>ГрОт-Симанина, 7</v>
      </c>
      <c r="E228" s="103" t="str">
        <f>'14.1.ТС УЧ'!E227</f>
        <v xml:space="preserve">ул. Симанина, 7 </v>
      </c>
      <c r="F228" s="103">
        <f>IF('14.1.ТС УЧ'!G227="Подземная канальная или подвальная",2,IF('14.1.ТС УЧ'!G227="Подземная бесканальная",2,IF('14.1.ТС УЧ'!G227="Надземная",1,0)))</f>
        <v>2</v>
      </c>
      <c r="G228" s="103">
        <f t="shared" si="40"/>
        <v>0.05</v>
      </c>
      <c r="H228" s="103">
        <f ca="1">IF(C228=0,0,(YEAR(TODAY())-'14.1.ТС УЧ'!F227)*0.85)</f>
        <v>9.35</v>
      </c>
      <c r="I228" s="103">
        <f>IF(C228=0,0,'14.1.ТС УЧ'!I227/1000)</f>
        <v>5.0000000000000001E-3</v>
      </c>
      <c r="J228" s="24">
        <f>IF(C228=0,0,'14.1.ТС УЧ'!H227/1000)</f>
        <v>5.0999999999999997E-2</v>
      </c>
      <c r="K228" s="103">
        <f t="shared" si="41"/>
        <v>5.0000000000000001E-3</v>
      </c>
      <c r="L228" s="25">
        <f t="shared" ca="1" si="42"/>
        <v>1</v>
      </c>
      <c r="M228" s="25">
        <f t="shared" ca="1" si="43"/>
        <v>2.5000000000000001E-4</v>
      </c>
      <c r="N228" s="25">
        <f t="shared" ca="1" si="44"/>
        <v>0.05</v>
      </c>
      <c r="O228" s="24">
        <f t="shared" si="45"/>
        <v>4.6189138681848885</v>
      </c>
      <c r="P228" s="11">
        <f t="shared" si="46"/>
        <v>0.21650111444770753</v>
      </c>
      <c r="Q228" s="11">
        <f t="shared" si="47"/>
        <v>0</v>
      </c>
      <c r="R228" s="10">
        <f t="shared" ca="1" si="48"/>
        <v>0.99975003124739603</v>
      </c>
      <c r="U228" s="10">
        <f t="shared" ca="1" si="49"/>
        <v>82.797840214220415</v>
      </c>
    </row>
    <row r="229" spans="2:21" ht="28.8" x14ac:dyDescent="0.3">
      <c r="B229" s="103">
        <v>223</v>
      </c>
      <c r="C229" s="103" t="str">
        <f>'14.1.ТС УЧ'!C228</f>
        <v>Котельная №1 с. Дивеево</v>
      </c>
      <c r="D229" s="103" t="str">
        <f>'14.1.ТС УЧ'!D228</f>
        <v>ГрОт-Симанина, 5</v>
      </c>
      <c r="E229" s="103" t="str">
        <f>'14.1.ТС УЧ'!E228</f>
        <v xml:space="preserve">ул. Симанина, 5 </v>
      </c>
      <c r="F229" s="103">
        <f>IF('14.1.ТС УЧ'!G228="Подземная канальная или подвальная",2,IF('14.1.ТС УЧ'!G228="Подземная бесканальная",2,IF('14.1.ТС УЧ'!G228="Надземная",1,0)))</f>
        <v>2</v>
      </c>
      <c r="G229" s="103">
        <f t="shared" si="40"/>
        <v>0.05</v>
      </c>
      <c r="H229" s="103">
        <f ca="1">IF(C229=0,0,(YEAR(TODAY())-'14.1.ТС УЧ'!F228)*0.85)</f>
        <v>8.5</v>
      </c>
      <c r="I229" s="103">
        <f>IF(C229=0,0,'14.1.ТС УЧ'!I228/1000)</f>
        <v>5.0000000000000001E-3</v>
      </c>
      <c r="J229" s="24">
        <f>IF(C229=0,0,'14.1.ТС УЧ'!H228/1000)</f>
        <v>5.0999999999999997E-2</v>
      </c>
      <c r="K229" s="103">
        <f t="shared" si="41"/>
        <v>5.0000000000000001E-3</v>
      </c>
      <c r="L229" s="25">
        <f t="shared" ca="1" si="42"/>
        <v>1</v>
      </c>
      <c r="M229" s="25">
        <f t="shared" ca="1" si="43"/>
        <v>2.5000000000000001E-4</v>
      </c>
      <c r="N229" s="25">
        <f t="shared" ca="1" si="44"/>
        <v>0.05</v>
      </c>
      <c r="O229" s="24">
        <f t="shared" si="45"/>
        <v>4.6189138681848885</v>
      </c>
      <c r="P229" s="11">
        <f t="shared" si="46"/>
        <v>0.21650111444770753</v>
      </c>
      <c r="Q229" s="11">
        <f t="shared" si="47"/>
        <v>0</v>
      </c>
      <c r="R229" s="10">
        <f t="shared" ca="1" si="48"/>
        <v>0.99975003124739603</v>
      </c>
      <c r="U229" s="10">
        <f t="shared" ca="1" si="49"/>
        <v>82.798994942687457</v>
      </c>
    </row>
    <row r="230" spans="2:21" ht="28.8" x14ac:dyDescent="0.3">
      <c r="B230" s="103">
        <v>224</v>
      </c>
      <c r="C230" s="103" t="str">
        <f>'14.1.ТС УЧ'!C229</f>
        <v>Котельная №1 с. Дивеево</v>
      </c>
      <c r="D230" s="103" t="str">
        <f>'14.1.ТС УЧ'!D229</f>
        <v>ГрОт-Симанина, 9</v>
      </c>
      <c r="E230" s="103" t="str">
        <f>'14.1.ТС УЧ'!E229</f>
        <v xml:space="preserve">ул. Симанина, 9 </v>
      </c>
      <c r="F230" s="103">
        <f>IF('14.1.ТС УЧ'!G229="Подземная канальная или подвальная",2,IF('14.1.ТС УЧ'!G229="Подземная бесканальная",2,IF('14.1.ТС УЧ'!G229="Надземная",1,0)))</f>
        <v>2</v>
      </c>
      <c r="G230" s="103">
        <f t="shared" si="40"/>
        <v>0.05</v>
      </c>
      <c r="H230" s="103">
        <f ca="1">IF(C230=0,0,(YEAR(TODAY())-'14.1.ТС УЧ'!F229)*0.85)</f>
        <v>11.049999999999999</v>
      </c>
      <c r="I230" s="103">
        <f>IF(C230=0,0,'14.1.ТС УЧ'!I229/1000)</f>
        <v>5.0000000000000001E-3</v>
      </c>
      <c r="J230" s="24">
        <f>IF(C230=0,0,'14.1.ТС УЧ'!H229/1000)</f>
        <v>5.0999999999999997E-2</v>
      </c>
      <c r="K230" s="103">
        <f t="shared" si="41"/>
        <v>5.0000000000000001E-3</v>
      </c>
      <c r="L230" s="25">
        <f t="shared" ca="1" si="42"/>
        <v>1</v>
      </c>
      <c r="M230" s="25">
        <f t="shared" ca="1" si="43"/>
        <v>2.5000000000000001E-4</v>
      </c>
      <c r="N230" s="25">
        <f t="shared" ca="1" si="44"/>
        <v>0.05</v>
      </c>
      <c r="O230" s="24">
        <f t="shared" si="45"/>
        <v>4.6189138681848885</v>
      </c>
      <c r="P230" s="11">
        <f t="shared" si="46"/>
        <v>0.21650111444770753</v>
      </c>
      <c r="Q230" s="11">
        <f t="shared" si="47"/>
        <v>0</v>
      </c>
      <c r="R230" s="10">
        <f t="shared" ca="1" si="48"/>
        <v>0.99975003124739603</v>
      </c>
      <c r="U230" s="10">
        <f t="shared" ca="1" si="49"/>
        <v>82.8001496711545</v>
      </c>
    </row>
    <row r="231" spans="2:21" ht="28.8" x14ac:dyDescent="0.3">
      <c r="B231" s="103">
        <v>225</v>
      </c>
      <c r="C231" s="103" t="str">
        <f>'14.1.ТС УЧ'!C230</f>
        <v>Котельная №1 с. Дивеево</v>
      </c>
      <c r="D231" s="103" t="str">
        <f>'14.1.ТС УЧ'!D230</f>
        <v>ГрОт-Симанина, 8</v>
      </c>
      <c r="E231" s="103" t="str">
        <f>'14.1.ТС УЧ'!E230</f>
        <v xml:space="preserve">ул. Симанина, 8 </v>
      </c>
      <c r="F231" s="103">
        <f>IF('14.1.ТС УЧ'!G230="Подземная канальная или подвальная",2,IF('14.1.ТС УЧ'!G230="Подземная бесканальная",2,IF('14.1.ТС УЧ'!G230="Надземная",1,0)))</f>
        <v>2</v>
      </c>
      <c r="G231" s="103">
        <f t="shared" si="40"/>
        <v>0.05</v>
      </c>
      <c r="H231" s="103">
        <f ca="1">IF(C231=0,0,(YEAR(TODAY())-'14.1.ТС УЧ'!F230)*0.85)</f>
        <v>7.6499999999999995</v>
      </c>
      <c r="I231" s="103">
        <f>IF(C231=0,0,'14.1.ТС УЧ'!I230/1000)</f>
        <v>5.0000000000000001E-3</v>
      </c>
      <c r="J231" s="24">
        <f>IF(C231=0,0,'14.1.ТС УЧ'!H230/1000)</f>
        <v>5.0999999999999997E-2</v>
      </c>
      <c r="K231" s="103">
        <f t="shared" si="41"/>
        <v>5.0000000000000001E-3</v>
      </c>
      <c r="L231" s="25">
        <f t="shared" ca="1" si="42"/>
        <v>1</v>
      </c>
      <c r="M231" s="25">
        <f t="shared" ca="1" si="43"/>
        <v>2.5000000000000001E-4</v>
      </c>
      <c r="N231" s="25">
        <f t="shared" ca="1" si="44"/>
        <v>0.05</v>
      </c>
      <c r="O231" s="24">
        <f t="shared" si="45"/>
        <v>4.6189138681848885</v>
      </c>
      <c r="P231" s="11">
        <f t="shared" si="46"/>
        <v>0.21650111444770753</v>
      </c>
      <c r="Q231" s="11">
        <f t="shared" si="47"/>
        <v>0</v>
      </c>
      <c r="R231" s="10">
        <f t="shared" ca="1" si="48"/>
        <v>0.99975003124739603</v>
      </c>
      <c r="U231" s="10">
        <f t="shared" ca="1" si="49"/>
        <v>82.801304399621543</v>
      </c>
    </row>
    <row r="232" spans="2:21" ht="28.8" x14ac:dyDescent="0.3">
      <c r="B232" s="103">
        <v>226</v>
      </c>
      <c r="C232" s="103" t="str">
        <f>'14.1.ТС УЧ'!C231</f>
        <v>Котельная №1 с. Дивеево</v>
      </c>
      <c r="D232" s="103" t="str">
        <f>'14.1.ТС УЧ'!D231</f>
        <v>ГрОт-Симанина, 8</v>
      </c>
      <c r="E232" s="103" t="str">
        <f>'14.1.ТС УЧ'!E231</f>
        <v xml:space="preserve">ГрОт-Симанина, 8 </v>
      </c>
      <c r="F232" s="103">
        <f>IF('14.1.ТС УЧ'!G231="Подземная канальная или подвальная",2,IF('14.1.ТС УЧ'!G231="Подземная бесканальная",2,IF('14.1.ТС УЧ'!G231="Надземная",1,0)))</f>
        <v>2</v>
      </c>
      <c r="G232" s="103">
        <f t="shared" si="40"/>
        <v>0.05</v>
      </c>
      <c r="H232" s="103">
        <f ca="1">IF(C232=0,0,(YEAR(TODAY())-'14.1.ТС УЧ'!F231)*0.85)</f>
        <v>7.6499999999999995</v>
      </c>
      <c r="I232" s="103">
        <f>IF(C232=0,0,'14.1.ТС УЧ'!I231/1000)</f>
        <v>1.4E-2</v>
      </c>
      <c r="J232" s="24">
        <f>IF(C232=0,0,'14.1.ТС УЧ'!H231/1000)</f>
        <v>5.0999999999999997E-2</v>
      </c>
      <c r="K232" s="103">
        <f t="shared" si="41"/>
        <v>1.4E-2</v>
      </c>
      <c r="L232" s="25">
        <f t="shared" ca="1" si="42"/>
        <v>1</v>
      </c>
      <c r="M232" s="25">
        <f t="shared" ca="1" si="43"/>
        <v>7.000000000000001E-4</v>
      </c>
      <c r="N232" s="25">
        <f t="shared" ca="1" si="44"/>
        <v>0.05</v>
      </c>
      <c r="O232" s="24">
        <f t="shared" si="45"/>
        <v>4.6175290984632484</v>
      </c>
      <c r="P232" s="11">
        <f t="shared" si="46"/>
        <v>0.21656604185403144</v>
      </c>
      <c r="Q232" s="11">
        <f t="shared" si="47"/>
        <v>0</v>
      </c>
      <c r="R232" s="10">
        <f t="shared" ca="1" si="48"/>
        <v>0.99930024494284331</v>
      </c>
      <c r="U232" s="10">
        <f t="shared" ca="1" si="49"/>
        <v>82.804536669990469</v>
      </c>
    </row>
    <row r="233" spans="2:21" ht="28.8" x14ac:dyDescent="0.3">
      <c r="B233" s="103">
        <v>227</v>
      </c>
      <c r="C233" s="103" t="str">
        <f>'14.1.ТС УЧ'!C232</f>
        <v>Котельная №1 с. Дивеево</v>
      </c>
      <c r="D233" s="103" t="str">
        <f>'14.1.ТС УЧ'!D232</f>
        <v>ГрОт-Симанина, 9</v>
      </c>
      <c r="E233" s="103" t="str">
        <f>'14.1.ТС УЧ'!E232</f>
        <v xml:space="preserve">ГрОт-Симанина, 9 </v>
      </c>
      <c r="F233" s="103">
        <f>IF('14.1.ТС УЧ'!G232="Подземная канальная или подвальная",2,IF('14.1.ТС УЧ'!G232="Подземная бесканальная",2,IF('14.1.ТС УЧ'!G232="Надземная",1,0)))</f>
        <v>2</v>
      </c>
      <c r="G233" s="103">
        <f t="shared" si="40"/>
        <v>0.05</v>
      </c>
      <c r="H233" s="103">
        <f ca="1">IF(C233=0,0,(YEAR(TODAY())-'14.1.ТС УЧ'!F232)*0.85)</f>
        <v>11.9</v>
      </c>
      <c r="I233" s="103">
        <f>IF(C233=0,0,'14.1.ТС УЧ'!I232/1000)</f>
        <v>1.4E-2</v>
      </c>
      <c r="J233" s="24">
        <f>IF(C233=0,0,'14.1.ТС УЧ'!H232/1000)</f>
        <v>5.0999999999999997E-2</v>
      </c>
      <c r="K233" s="103">
        <f t="shared" si="41"/>
        <v>1.4E-2</v>
      </c>
      <c r="L233" s="25">
        <f t="shared" ca="1" si="42"/>
        <v>1</v>
      </c>
      <c r="M233" s="25">
        <f t="shared" ca="1" si="43"/>
        <v>7.000000000000001E-4</v>
      </c>
      <c r="N233" s="25">
        <f t="shared" ca="1" si="44"/>
        <v>0.05</v>
      </c>
      <c r="O233" s="24">
        <f t="shared" si="45"/>
        <v>4.6175290984632484</v>
      </c>
      <c r="P233" s="11">
        <f t="shared" si="46"/>
        <v>0.21656604185403144</v>
      </c>
      <c r="Q233" s="11">
        <f t="shared" si="47"/>
        <v>0</v>
      </c>
      <c r="R233" s="10">
        <f t="shared" ca="1" si="48"/>
        <v>0.99930024494284331</v>
      </c>
      <c r="U233" s="10">
        <f t="shared" ca="1" si="49"/>
        <v>82.807768940359395</v>
      </c>
    </row>
    <row r="234" spans="2:21" ht="28.8" x14ac:dyDescent="0.3">
      <c r="B234" s="103">
        <v>228</v>
      </c>
      <c r="C234" s="103" t="str">
        <f>'14.1.ТС УЧ'!C233</f>
        <v>Котельная №1 с. Дивеево</v>
      </c>
      <c r="D234" s="103" t="str">
        <f>'14.1.ТС УЧ'!D233</f>
        <v>ГрОт-Симанина, 9</v>
      </c>
      <c r="E234" s="103" t="str">
        <f>'14.1.ТС УЧ'!E233</f>
        <v xml:space="preserve">ГрОт-Симанина, 9 </v>
      </c>
      <c r="F234" s="103">
        <f>IF('14.1.ТС УЧ'!G233="Подземная канальная или подвальная",2,IF('14.1.ТС УЧ'!G233="Подземная бесканальная",2,IF('14.1.ТС УЧ'!G233="Надземная",1,0)))</f>
        <v>2</v>
      </c>
      <c r="G234" s="103">
        <f t="shared" si="40"/>
        <v>0.05</v>
      </c>
      <c r="H234" s="103">
        <f ca="1">IF(C234=0,0,(YEAR(TODAY())-'14.1.ТС УЧ'!F233)*0.85)</f>
        <v>11.9</v>
      </c>
      <c r="I234" s="103">
        <f>IF(C234=0,0,'14.1.ТС УЧ'!I233/1000)</f>
        <v>1.4E-2</v>
      </c>
      <c r="J234" s="24">
        <f>IF(C234=0,0,'14.1.ТС УЧ'!H233/1000)</f>
        <v>5.0999999999999997E-2</v>
      </c>
      <c r="K234" s="103">
        <f t="shared" si="41"/>
        <v>1.4E-2</v>
      </c>
      <c r="L234" s="25">
        <f t="shared" ca="1" si="42"/>
        <v>1</v>
      </c>
      <c r="M234" s="25">
        <f t="shared" ca="1" si="43"/>
        <v>7.000000000000001E-4</v>
      </c>
      <c r="N234" s="25">
        <f t="shared" ca="1" si="44"/>
        <v>0.05</v>
      </c>
      <c r="O234" s="24">
        <f t="shared" si="45"/>
        <v>4.6175290984632484</v>
      </c>
      <c r="P234" s="11">
        <f t="shared" si="46"/>
        <v>0.21656604185403144</v>
      </c>
      <c r="Q234" s="11">
        <f t="shared" si="47"/>
        <v>0</v>
      </c>
      <c r="R234" s="10">
        <f t="shared" ca="1" si="48"/>
        <v>0.99930024494284331</v>
      </c>
      <c r="U234" s="10">
        <f t="shared" ca="1" si="49"/>
        <v>82.811001210728321</v>
      </c>
    </row>
    <row r="235" spans="2:21" ht="28.8" x14ac:dyDescent="0.3">
      <c r="B235" s="103">
        <v>229</v>
      </c>
      <c r="C235" s="103" t="str">
        <f>'14.1.ТС УЧ'!C234</f>
        <v>Котельная №1 с. Дивеево</v>
      </c>
      <c r="D235" s="103" t="str">
        <f>'14.1.ТС УЧ'!D234</f>
        <v>ГрОт-Симанина, 5</v>
      </c>
      <c r="E235" s="103" t="str">
        <f>'14.1.ТС УЧ'!E234</f>
        <v xml:space="preserve">ГрОт-Симанина, 5 </v>
      </c>
      <c r="F235" s="103">
        <f>IF('14.1.ТС УЧ'!G234="Подземная канальная или подвальная",2,IF('14.1.ТС УЧ'!G234="Подземная бесканальная",2,IF('14.1.ТС УЧ'!G234="Надземная",1,0)))</f>
        <v>2</v>
      </c>
      <c r="G235" s="103">
        <f t="shared" si="40"/>
        <v>0.05</v>
      </c>
      <c r="H235" s="103">
        <f ca="1">IF(C235=0,0,(YEAR(TODAY())-'14.1.ТС УЧ'!F234)*0.85)</f>
        <v>8.5</v>
      </c>
      <c r="I235" s="103">
        <f>IF(C235=0,0,'14.1.ТС УЧ'!I234/1000)</f>
        <v>1.4E-2</v>
      </c>
      <c r="J235" s="24">
        <f>IF(C235=0,0,'14.1.ТС УЧ'!H234/1000)</f>
        <v>5.0999999999999997E-2</v>
      </c>
      <c r="K235" s="103">
        <f t="shared" si="41"/>
        <v>1.4E-2</v>
      </c>
      <c r="L235" s="25">
        <f t="shared" ca="1" si="42"/>
        <v>1</v>
      </c>
      <c r="M235" s="25">
        <f t="shared" ca="1" si="43"/>
        <v>7.000000000000001E-4</v>
      </c>
      <c r="N235" s="25">
        <f t="shared" ca="1" si="44"/>
        <v>0.05</v>
      </c>
      <c r="O235" s="24">
        <f t="shared" si="45"/>
        <v>4.6175290984632484</v>
      </c>
      <c r="P235" s="11">
        <f t="shared" si="46"/>
        <v>0.21656604185403144</v>
      </c>
      <c r="Q235" s="11">
        <f t="shared" si="47"/>
        <v>0</v>
      </c>
      <c r="R235" s="10">
        <f t="shared" ca="1" si="48"/>
        <v>0.99930024494284331</v>
      </c>
      <c r="U235" s="10">
        <f t="shared" ca="1" si="49"/>
        <v>82.814233481097247</v>
      </c>
    </row>
    <row r="236" spans="2:21" ht="28.8" x14ac:dyDescent="0.3">
      <c r="B236" s="103">
        <v>230</v>
      </c>
      <c r="C236" s="103" t="str">
        <f>'14.1.ТС УЧ'!C235</f>
        <v>Котельная №1 с. Дивеево</v>
      </c>
      <c r="D236" s="103" t="str">
        <f>'14.1.ТС УЧ'!D235</f>
        <v>ГрОт-Симанина, 5</v>
      </c>
      <c r="E236" s="103" t="str">
        <f>'14.1.ТС УЧ'!E235</f>
        <v xml:space="preserve">ГрОт-Симанина, 5 </v>
      </c>
      <c r="F236" s="103">
        <f>IF('14.1.ТС УЧ'!G235="Подземная канальная или подвальная",2,IF('14.1.ТС УЧ'!G235="Подземная бесканальная",2,IF('14.1.ТС УЧ'!G235="Надземная",1,0)))</f>
        <v>2</v>
      </c>
      <c r="G236" s="103">
        <f t="shared" si="40"/>
        <v>0.05</v>
      </c>
      <c r="H236" s="103">
        <f ca="1">IF(C236=0,0,(YEAR(TODAY())-'14.1.ТС УЧ'!F235)*0.85)</f>
        <v>8.5</v>
      </c>
      <c r="I236" s="103">
        <f>IF(C236=0,0,'14.1.ТС УЧ'!I235/1000)</f>
        <v>1.4E-2</v>
      </c>
      <c r="J236" s="24">
        <f>IF(C236=0,0,'14.1.ТС УЧ'!H235/1000)</f>
        <v>5.0999999999999997E-2</v>
      </c>
      <c r="K236" s="103">
        <f t="shared" si="41"/>
        <v>1.4E-2</v>
      </c>
      <c r="L236" s="25">
        <f t="shared" ca="1" si="42"/>
        <v>1</v>
      </c>
      <c r="M236" s="25">
        <f t="shared" ca="1" si="43"/>
        <v>7.000000000000001E-4</v>
      </c>
      <c r="N236" s="25">
        <f t="shared" ca="1" si="44"/>
        <v>0.05</v>
      </c>
      <c r="O236" s="24">
        <f t="shared" si="45"/>
        <v>4.6175290984632484</v>
      </c>
      <c r="P236" s="11">
        <f t="shared" si="46"/>
        <v>0.21656604185403144</v>
      </c>
      <c r="Q236" s="11">
        <f t="shared" si="47"/>
        <v>0</v>
      </c>
      <c r="R236" s="10">
        <f t="shared" ca="1" si="48"/>
        <v>0.99930024494284331</v>
      </c>
      <c r="U236" s="10">
        <f t="shared" ca="1" si="49"/>
        <v>82.817465751466173</v>
      </c>
    </row>
    <row r="237" spans="2:21" ht="28.8" x14ac:dyDescent="0.3">
      <c r="B237" s="103">
        <v>231</v>
      </c>
      <c r="C237" s="103" t="str">
        <f>'14.1.ТС УЧ'!C236</f>
        <v>Котельная №1 с. Дивеево</v>
      </c>
      <c r="D237" s="103" t="str">
        <f>'14.1.ТС УЧ'!D236</f>
        <v>Т31</v>
      </c>
      <c r="E237" s="103" t="str">
        <f>'14.1.ТС УЧ'!E236</f>
        <v xml:space="preserve">ГрОт-Мира, 1 </v>
      </c>
      <c r="F237" s="103">
        <f>IF('14.1.ТС УЧ'!G236="Подземная канальная или подвальная",2,IF('14.1.ТС УЧ'!G236="Подземная бесканальная",2,IF('14.1.ТС УЧ'!G236="Надземная",1,0)))</f>
        <v>2</v>
      </c>
      <c r="G237" s="103">
        <f t="shared" si="40"/>
        <v>0.05</v>
      </c>
      <c r="H237" s="103">
        <f ca="1">IF(C237=0,0,(YEAR(TODAY())-'14.1.ТС УЧ'!F236)*0.85)</f>
        <v>24.65</v>
      </c>
      <c r="I237" s="103">
        <f>IF(C237=0,0,'14.1.ТС УЧ'!I236/1000)</f>
        <v>4.2000000000000003E-2</v>
      </c>
      <c r="J237" s="24">
        <f>IF(C237=0,0,'14.1.ТС УЧ'!H236/1000)</f>
        <v>5.0999999999999997E-2</v>
      </c>
      <c r="K237" s="103">
        <f t="shared" si="41"/>
        <v>4.2000000000000003E-2</v>
      </c>
      <c r="L237" s="25">
        <f t="shared" ca="1" si="42"/>
        <v>1.7148966551938607</v>
      </c>
      <c r="M237" s="25">
        <f t="shared" ca="1" si="43"/>
        <v>4.0024683177838014E-3</v>
      </c>
      <c r="N237" s="25">
        <f t="shared" ca="1" si="44"/>
        <v>9.5296864709138118E-2</v>
      </c>
      <c r="O237" s="24">
        <f t="shared" si="45"/>
        <v>4.6132209259959218</v>
      </c>
      <c r="P237" s="11">
        <f t="shared" si="46"/>
        <v>0.21676828750275293</v>
      </c>
      <c r="Q237" s="11">
        <f t="shared" si="47"/>
        <v>0</v>
      </c>
      <c r="R237" s="10">
        <f t="shared" ca="1" si="48"/>
        <v>0.99600553088279264</v>
      </c>
      <c r="U237" s="10">
        <f t="shared" ca="1" si="49"/>
        <v>82.835930022065412</v>
      </c>
    </row>
    <row r="238" spans="2:21" ht="43.2" x14ac:dyDescent="0.3">
      <c r="B238" s="103">
        <v>232</v>
      </c>
      <c r="C238" s="103" t="str">
        <f>'14.1.ТС УЧ'!C237</f>
        <v>Котельная №1 с. Дивеево</v>
      </c>
      <c r="D238" s="103" t="str">
        <f>'14.1.ТС УЧ'!D237</f>
        <v>Т68</v>
      </c>
      <c r="E238" s="103" t="str">
        <f>'14.1.ТС УЧ'!E237</f>
        <v xml:space="preserve">ул. Космонавтов, 10 </v>
      </c>
      <c r="F238" s="103">
        <f>IF('14.1.ТС УЧ'!G237="Подземная канальная или подвальная",2,IF('14.1.ТС УЧ'!G237="Подземная бесканальная",2,IF('14.1.ТС УЧ'!G237="Надземная",1,0)))</f>
        <v>2</v>
      </c>
      <c r="G238" s="103">
        <f t="shared" si="40"/>
        <v>0.05</v>
      </c>
      <c r="H238" s="103">
        <f ca="1">IF(C238=0,0,(YEAR(TODAY())-'14.1.ТС УЧ'!F237)*0.85)</f>
        <v>41.65</v>
      </c>
      <c r="I238" s="103">
        <f>IF(C238=0,0,'14.1.ТС УЧ'!I237/1000)</f>
        <v>1.2E-2</v>
      </c>
      <c r="J238" s="24">
        <f>IF(C238=0,0,'14.1.ТС УЧ'!H237/1000)</f>
        <v>0.04</v>
      </c>
      <c r="K238" s="103">
        <f t="shared" si="41"/>
        <v>1.2E-2</v>
      </c>
      <c r="L238" s="25">
        <f t="shared" ca="1" si="42"/>
        <v>4.012252560702728</v>
      </c>
      <c r="M238" s="25">
        <f t="shared" ca="1" si="43"/>
        <v>4.4115188379787708E-2</v>
      </c>
      <c r="N238" s="25">
        <f t="shared" ca="1" si="44"/>
        <v>3.6762656983156421</v>
      </c>
      <c r="O238" s="24">
        <f t="shared" si="45"/>
        <v>4.1859514566174134</v>
      </c>
      <c r="P238" s="11">
        <f t="shared" si="46"/>
        <v>0.23889431360202174</v>
      </c>
      <c r="Q238" s="11">
        <f t="shared" si="47"/>
        <v>0</v>
      </c>
      <c r="R238" s="10">
        <f t="shared" ca="1" si="48"/>
        <v>0.95684373384551635</v>
      </c>
      <c r="U238" s="10">
        <f t="shared" ca="1" si="49"/>
        <v>83.020594059122729</v>
      </c>
    </row>
    <row r="239" spans="2:21" ht="43.2" x14ac:dyDescent="0.3">
      <c r="B239" s="103">
        <v>233</v>
      </c>
      <c r="C239" s="103" t="str">
        <f>'14.1.ТС УЧ'!C238</f>
        <v>Котельная №1 с. Дивеево</v>
      </c>
      <c r="D239" s="103" t="str">
        <f>'14.1.ТС УЧ'!D238</f>
        <v>Т67</v>
      </c>
      <c r="E239" s="103" t="str">
        <f>'14.1.ТС УЧ'!E238</f>
        <v xml:space="preserve">ул. Космонавтов, 12 </v>
      </c>
      <c r="F239" s="103">
        <f>IF('14.1.ТС УЧ'!G238="Подземная канальная или подвальная",2,IF('14.1.ТС УЧ'!G238="Подземная бесканальная",2,IF('14.1.ТС УЧ'!G238="Надземная",1,0)))</f>
        <v>2</v>
      </c>
      <c r="G239" s="103">
        <f t="shared" si="40"/>
        <v>0.05</v>
      </c>
      <c r="H239" s="103">
        <f ca="1">IF(C239=0,0,(YEAR(TODAY())-'14.1.ТС УЧ'!F238)*0.85)</f>
        <v>41.65</v>
      </c>
      <c r="I239" s="103">
        <f>IF(C239=0,0,'14.1.ТС УЧ'!I238/1000)</f>
        <v>1.2E-2</v>
      </c>
      <c r="J239" s="24">
        <f>IF(C239=0,0,'14.1.ТС УЧ'!H238/1000)</f>
        <v>0.04</v>
      </c>
      <c r="K239" s="103">
        <f t="shared" si="41"/>
        <v>1.2E-2</v>
      </c>
      <c r="L239" s="25">
        <f t="shared" ca="1" si="42"/>
        <v>4.012252560702728</v>
      </c>
      <c r="M239" s="25">
        <f t="shared" ca="1" si="43"/>
        <v>4.4115188379787708E-2</v>
      </c>
      <c r="N239" s="25">
        <f t="shared" ca="1" si="44"/>
        <v>3.6762656983156421</v>
      </c>
      <c r="O239" s="24">
        <f t="shared" si="45"/>
        <v>4.1859514566174134</v>
      </c>
      <c r="P239" s="11">
        <f t="shared" si="46"/>
        <v>0.23889431360202174</v>
      </c>
      <c r="Q239" s="11">
        <f t="shared" si="47"/>
        <v>0</v>
      </c>
      <c r="R239" s="10">
        <f t="shared" ca="1" si="48"/>
        <v>0.95684373384551635</v>
      </c>
      <c r="U239" s="10">
        <f t="shared" ca="1" si="49"/>
        <v>83.205258096180046</v>
      </c>
    </row>
    <row r="240" spans="2:21" ht="43.2" x14ac:dyDescent="0.3">
      <c r="B240" s="103">
        <v>234</v>
      </c>
      <c r="C240" s="103" t="str">
        <f>'14.1.ТС УЧ'!C239</f>
        <v>Котельная №1 с. Дивеево</v>
      </c>
      <c r="D240" s="103" t="str">
        <f>'14.1.ТС УЧ'!D239</f>
        <v>Т66</v>
      </c>
      <c r="E240" s="103" t="str">
        <f>'14.1.ТС УЧ'!E239</f>
        <v xml:space="preserve">ул. Космонавтов, 14 </v>
      </c>
      <c r="F240" s="103">
        <f>IF('14.1.ТС УЧ'!G239="Подземная канальная или подвальная",2,IF('14.1.ТС УЧ'!G239="Подземная бесканальная",2,IF('14.1.ТС УЧ'!G239="Надземная",1,0)))</f>
        <v>2</v>
      </c>
      <c r="G240" s="103">
        <f t="shared" si="40"/>
        <v>0.05</v>
      </c>
      <c r="H240" s="103">
        <f ca="1">IF(C240=0,0,(YEAR(TODAY())-'14.1.ТС УЧ'!F239)*0.85)</f>
        <v>41.65</v>
      </c>
      <c r="I240" s="103">
        <f>IF(C240=0,0,'14.1.ТС УЧ'!I239/1000)</f>
        <v>1.2E-2</v>
      </c>
      <c r="J240" s="24">
        <f>IF(C240=0,0,'14.1.ТС УЧ'!H239/1000)</f>
        <v>0.04</v>
      </c>
      <c r="K240" s="103">
        <f t="shared" si="41"/>
        <v>1.2E-2</v>
      </c>
      <c r="L240" s="25">
        <f t="shared" ca="1" si="42"/>
        <v>4.012252560702728</v>
      </c>
      <c r="M240" s="25">
        <f t="shared" ca="1" si="43"/>
        <v>4.4115188379787708E-2</v>
      </c>
      <c r="N240" s="25">
        <f t="shared" ca="1" si="44"/>
        <v>3.6762656983156421</v>
      </c>
      <c r="O240" s="24">
        <f t="shared" si="45"/>
        <v>4.1859514566174134</v>
      </c>
      <c r="P240" s="11">
        <f t="shared" si="46"/>
        <v>0.23889431360202174</v>
      </c>
      <c r="Q240" s="11">
        <f t="shared" si="47"/>
        <v>0</v>
      </c>
      <c r="R240" s="10">
        <f t="shared" ca="1" si="48"/>
        <v>0.95684373384551635</v>
      </c>
      <c r="U240" s="10">
        <f t="shared" ca="1" si="49"/>
        <v>83.389922133237363</v>
      </c>
    </row>
    <row r="241" spans="2:21" ht="43.2" x14ac:dyDescent="0.3">
      <c r="B241" s="103">
        <v>235</v>
      </c>
      <c r="C241" s="103" t="str">
        <f>'14.1.ТС УЧ'!C240</f>
        <v>Котельная №1 с. Дивеево</v>
      </c>
      <c r="D241" s="103" t="str">
        <f>'14.1.ТС УЧ'!D240</f>
        <v>Т75</v>
      </c>
      <c r="E241" s="103" t="str">
        <f>'14.1.ТС УЧ'!E240</f>
        <v xml:space="preserve">ул. Космонавтов, 1Б </v>
      </c>
      <c r="F241" s="103">
        <f>IF('14.1.ТС УЧ'!G240="Подземная канальная или подвальная",2,IF('14.1.ТС УЧ'!G240="Подземная бесканальная",2,IF('14.1.ТС УЧ'!G240="Надземная",1,0)))</f>
        <v>2</v>
      </c>
      <c r="G241" s="103">
        <f t="shared" si="40"/>
        <v>0.05</v>
      </c>
      <c r="H241" s="103">
        <f ca="1">IF(C241=0,0,(YEAR(TODAY())-'14.1.ТС УЧ'!F240)*0.85)</f>
        <v>41.65</v>
      </c>
      <c r="I241" s="103">
        <f>IF(C241=0,0,'14.1.ТС УЧ'!I240/1000)</f>
        <v>6.0000000000000001E-3</v>
      </c>
      <c r="J241" s="24">
        <f>IF(C241=0,0,'14.1.ТС УЧ'!H240/1000)</f>
        <v>0.04</v>
      </c>
      <c r="K241" s="103">
        <f t="shared" si="41"/>
        <v>6.0000000000000001E-3</v>
      </c>
      <c r="L241" s="25">
        <f t="shared" ca="1" si="42"/>
        <v>4.012252560702728</v>
      </c>
      <c r="M241" s="25">
        <f t="shared" ca="1" si="43"/>
        <v>2.2057594189893854E-2</v>
      </c>
      <c r="N241" s="25">
        <f t="shared" ca="1" si="44"/>
        <v>3.6762656983156421</v>
      </c>
      <c r="O241" s="24">
        <f t="shared" si="45"/>
        <v>4.1866411786164059</v>
      </c>
      <c r="P241" s="11">
        <f t="shared" si="46"/>
        <v>0.23885495731221904</v>
      </c>
      <c r="Q241" s="11">
        <f t="shared" si="47"/>
        <v>0</v>
      </c>
      <c r="R241" s="10">
        <f t="shared" ca="1" si="48"/>
        <v>0.97818389571977538</v>
      </c>
      <c r="U241" s="10">
        <f t="shared" ca="1" si="49"/>
        <v>83.48226936537398</v>
      </c>
    </row>
    <row r="242" spans="2:21" ht="43.2" x14ac:dyDescent="0.3">
      <c r="B242" s="103">
        <v>236</v>
      </c>
      <c r="C242" s="103" t="str">
        <f>'14.1.ТС УЧ'!C241</f>
        <v>Котельная №1 с. Дивеево</v>
      </c>
      <c r="D242" s="103" t="str">
        <f>'14.1.ТС УЧ'!D241</f>
        <v>Т71</v>
      </c>
      <c r="E242" s="103" t="str">
        <f>'14.1.ТС УЧ'!E241</f>
        <v xml:space="preserve">ул. Космонавтов, 1Е </v>
      </c>
      <c r="F242" s="103">
        <f>IF('14.1.ТС УЧ'!G241="Подземная канальная или подвальная",2,IF('14.1.ТС УЧ'!G241="Подземная бесканальная",2,IF('14.1.ТС УЧ'!G241="Надземная",1,0)))</f>
        <v>2</v>
      </c>
      <c r="G242" s="103">
        <f t="shared" si="40"/>
        <v>0.05</v>
      </c>
      <c r="H242" s="103">
        <f ca="1">IF(C242=0,0,(YEAR(TODAY())-'14.1.ТС УЧ'!F241)*0.85)</f>
        <v>41.65</v>
      </c>
      <c r="I242" s="103">
        <f>IF(C242=0,0,'14.1.ТС УЧ'!I241/1000)</f>
        <v>1.7000000000000001E-2</v>
      </c>
      <c r="J242" s="24">
        <f>IF(C242=0,0,'14.1.ТС УЧ'!H241/1000)</f>
        <v>0.04</v>
      </c>
      <c r="K242" s="103">
        <f t="shared" si="41"/>
        <v>1.7000000000000001E-2</v>
      </c>
      <c r="L242" s="25">
        <f t="shared" ca="1" si="42"/>
        <v>4.012252560702728</v>
      </c>
      <c r="M242" s="25">
        <f t="shared" ca="1" si="43"/>
        <v>6.2496516871365919E-2</v>
      </c>
      <c r="N242" s="25">
        <f t="shared" ca="1" si="44"/>
        <v>3.6762656983156421</v>
      </c>
      <c r="O242" s="24">
        <f t="shared" si="45"/>
        <v>4.1853766882849204</v>
      </c>
      <c r="P242" s="11">
        <f t="shared" si="46"/>
        <v>0.23892712041882638</v>
      </c>
      <c r="Q242" s="11">
        <f t="shared" si="47"/>
        <v>0</v>
      </c>
      <c r="R242" s="10">
        <f t="shared" ca="1" si="48"/>
        <v>0.93941633491571264</v>
      </c>
      <c r="U242" s="10">
        <f t="shared" ca="1" si="49"/>
        <v>83.7438408301864</v>
      </c>
    </row>
    <row r="243" spans="2:21" ht="28.8" x14ac:dyDescent="0.3">
      <c r="B243" s="103">
        <v>237</v>
      </c>
      <c r="C243" s="103" t="str">
        <f>'14.1.ТС УЧ'!C242</f>
        <v>Котельная №1 с. Дивеево</v>
      </c>
      <c r="D243" s="103" t="str">
        <f>'14.1.ТС УЧ'!D242</f>
        <v>Т3</v>
      </c>
      <c r="E243" s="103" t="str">
        <f>'14.1.ТС УЧ'!E242</f>
        <v xml:space="preserve">ул. Южная, 16Г </v>
      </c>
      <c r="F243" s="103">
        <f>IF('14.1.ТС УЧ'!G242="Подземная канальная или подвальная",2,IF('14.1.ТС УЧ'!G242="Подземная бесканальная",2,IF('14.1.ТС УЧ'!G242="Надземная",1,0)))</f>
        <v>2</v>
      </c>
      <c r="G243" s="103">
        <f t="shared" si="40"/>
        <v>0.05</v>
      </c>
      <c r="H243" s="103">
        <f ca="1">IF(C243=0,0,(YEAR(TODAY())-'14.1.ТС УЧ'!F242)*0.85)</f>
        <v>5.0999999999999996</v>
      </c>
      <c r="I243" s="103">
        <f>IF(C243=0,0,'14.1.ТС УЧ'!I242/1000)</f>
        <v>6.0000000000000001E-3</v>
      </c>
      <c r="J243" s="24">
        <f>IF(C243=0,0,'14.1.ТС УЧ'!H242/1000)</f>
        <v>0.04</v>
      </c>
      <c r="K243" s="103">
        <f t="shared" si="41"/>
        <v>6.0000000000000001E-3</v>
      </c>
      <c r="L243" s="25">
        <f t="shared" ca="1" si="42"/>
        <v>1</v>
      </c>
      <c r="M243" s="25">
        <f t="shared" ca="1" si="43"/>
        <v>3.0000000000000003E-4</v>
      </c>
      <c r="N243" s="25">
        <f t="shared" ca="1" si="44"/>
        <v>0.05</v>
      </c>
      <c r="O243" s="24">
        <f t="shared" si="45"/>
        <v>4.1866411786164059</v>
      </c>
      <c r="P243" s="11">
        <f t="shared" si="46"/>
        <v>0.23885495731221904</v>
      </c>
      <c r="Q243" s="11">
        <f t="shared" si="47"/>
        <v>0</v>
      </c>
      <c r="R243" s="10">
        <f t="shared" ca="1" si="48"/>
        <v>0.99970004499550036</v>
      </c>
      <c r="U243" s="10">
        <f t="shared" ca="1" si="49"/>
        <v>83.745096822539992</v>
      </c>
    </row>
    <row r="244" spans="2:21" ht="28.8" x14ac:dyDescent="0.3">
      <c r="B244" s="103">
        <v>238</v>
      </c>
      <c r="C244" s="103" t="str">
        <f>'14.1.ТС УЧ'!C243</f>
        <v>Котельная №1 с. Дивеево</v>
      </c>
      <c r="D244" s="103" t="str">
        <f>'14.1.ТС УЧ'!D243</f>
        <v>ТК12</v>
      </c>
      <c r="E244" s="103" t="str">
        <f>'14.1.ТС УЧ'!E243</f>
        <v xml:space="preserve">ул. Южная, 15/4 </v>
      </c>
      <c r="F244" s="103">
        <f>IF('14.1.ТС УЧ'!G243="Подземная канальная или подвальная",2,IF('14.1.ТС УЧ'!G243="Подземная бесканальная",2,IF('14.1.ТС УЧ'!G243="Надземная",1,0)))</f>
        <v>2</v>
      </c>
      <c r="G244" s="103">
        <f t="shared" si="40"/>
        <v>0.05</v>
      </c>
      <c r="H244" s="103">
        <f ca="1">IF(C244=0,0,(YEAR(TODAY())-'14.1.ТС УЧ'!F243)*0.85)</f>
        <v>4.25</v>
      </c>
      <c r="I244" s="103">
        <f>IF(C244=0,0,'14.1.ТС УЧ'!I243/1000)</f>
        <v>2.7E-2</v>
      </c>
      <c r="J244" s="24">
        <f>IF(C244=0,0,'14.1.ТС УЧ'!H243/1000)</f>
        <v>0.04</v>
      </c>
      <c r="K244" s="103">
        <f t="shared" si="41"/>
        <v>2.7E-2</v>
      </c>
      <c r="L244" s="25">
        <f t="shared" ca="1" si="42"/>
        <v>1</v>
      </c>
      <c r="M244" s="25">
        <f t="shared" ca="1" si="43"/>
        <v>1.3500000000000001E-3</v>
      </c>
      <c r="N244" s="25">
        <f t="shared" ca="1" si="44"/>
        <v>0.05</v>
      </c>
      <c r="O244" s="24">
        <f t="shared" si="45"/>
        <v>4.1842271516199334</v>
      </c>
      <c r="P244" s="11">
        <f t="shared" si="46"/>
        <v>0.2389927610915788</v>
      </c>
      <c r="Q244" s="11">
        <f t="shared" si="47"/>
        <v>0</v>
      </c>
      <c r="R244" s="10">
        <f t="shared" ca="1" si="48"/>
        <v>0.99865091084007584</v>
      </c>
      <c r="U244" s="10">
        <f t="shared" ca="1" si="49"/>
        <v>83.750745529194674</v>
      </c>
    </row>
    <row r="245" spans="2:21" ht="57.6" x14ac:dyDescent="0.3">
      <c r="B245" s="103">
        <v>239</v>
      </c>
      <c r="C245" s="103" t="str">
        <f>'14.1.ТС УЧ'!C244</f>
        <v>Котельная «Администрация» с. Дивеево</v>
      </c>
      <c r="D245" s="103" t="str">
        <f>'14.1.ТС УЧ'!D244</f>
        <v>Котельная «Администрация» с. Дивеево</v>
      </c>
      <c r="E245" s="103" t="str">
        <f>'14.1.ТС УЧ'!E244</f>
        <v>Котельная «Администрация» с. Дивеево</v>
      </c>
      <c r="F245" s="103">
        <f>IF('14.1.ТС УЧ'!G244="Подземная канальная или подвальная",2,IF('14.1.ТС УЧ'!G244="Подземная бесканальная",2,IF('14.1.ТС УЧ'!G244="Надземная",1,0)))</f>
        <v>2</v>
      </c>
      <c r="G245" s="103">
        <f t="shared" si="40"/>
        <v>0.05</v>
      </c>
      <c r="H245" s="103">
        <f ca="1">IF(C245=0,0,(YEAR(TODAY())-'14.1.ТС УЧ'!F244)*0.85)</f>
        <v>4.25</v>
      </c>
      <c r="I245" s="103">
        <f>IF(C245=0,0,'14.1.ТС УЧ'!I244/1000)</f>
        <v>1.0000000000000001E-5</v>
      </c>
      <c r="J245" s="24">
        <f>IF(C245=0,0,'14.1.ТС УЧ'!H244/1000)</f>
        <v>0.125</v>
      </c>
      <c r="K245" s="103">
        <f t="shared" si="41"/>
        <v>1.0000000000000001E-5</v>
      </c>
      <c r="L245" s="25">
        <f t="shared" ca="1" si="42"/>
        <v>1</v>
      </c>
      <c r="M245" s="25">
        <f t="shared" ca="1" si="43"/>
        <v>5.0000000000000008E-7</v>
      </c>
      <c r="N245" s="25">
        <f t="shared" ca="1" si="44"/>
        <v>0.05</v>
      </c>
      <c r="O245" s="24">
        <f t="shared" si="45"/>
        <v>7.9232926098408996</v>
      </c>
      <c r="P245" s="11">
        <f t="shared" si="46"/>
        <v>0.12621015646424297</v>
      </c>
      <c r="Q245" s="11">
        <f t="shared" si="47"/>
        <v>0</v>
      </c>
      <c r="R245" s="10">
        <f t="shared" ca="1" si="48"/>
        <v>0.99999950000012505</v>
      </c>
      <c r="U245" s="10">
        <f t="shared" ca="1" si="49"/>
        <v>1.000003961646305</v>
      </c>
    </row>
    <row r="246" spans="2:21" ht="57.6" x14ac:dyDescent="0.3">
      <c r="B246" s="103">
        <v>240</v>
      </c>
      <c r="C246" s="103" t="str">
        <f>'14.1.ТС УЧ'!C245</f>
        <v>Котельная «Администрация» с. Дивеево</v>
      </c>
      <c r="D246" s="103" t="str">
        <f>'14.1.ТС УЧ'!D245</f>
        <v>Котельная «Администрация» с. Дивеево</v>
      </c>
      <c r="E246" s="103" t="str">
        <f>'14.1.ТС УЧ'!E245</f>
        <v xml:space="preserve">ТК1 </v>
      </c>
      <c r="F246" s="103">
        <f>IF('14.1.ТС УЧ'!G245="Подземная канальная или подвальная",2,IF('14.1.ТС УЧ'!G245="Подземная бесканальная",2,IF('14.1.ТС УЧ'!G245="Надземная",1,0)))</f>
        <v>2</v>
      </c>
      <c r="G246" s="103">
        <f t="shared" si="40"/>
        <v>0.05</v>
      </c>
      <c r="H246" s="103">
        <f ca="1">IF(C246=0,0,(YEAR(TODAY())-'14.1.ТС УЧ'!F245)*0.85)</f>
        <v>4.25</v>
      </c>
      <c r="I246" s="103">
        <f>IF(C246=0,0,'14.1.ТС УЧ'!I245/1000)</f>
        <v>3.2500000000000001E-2</v>
      </c>
      <c r="J246" s="24">
        <f>IF(C246=0,0,'14.1.ТС УЧ'!H245/1000)</f>
        <v>0.1</v>
      </c>
      <c r="K246" s="103">
        <f t="shared" si="41"/>
        <v>3.2500000000000001E-2</v>
      </c>
      <c r="L246" s="25">
        <f t="shared" ca="1" si="42"/>
        <v>1</v>
      </c>
      <c r="M246" s="25">
        <f t="shared" ca="1" si="43"/>
        <v>1.6250000000000001E-3</v>
      </c>
      <c r="N246" s="25">
        <f t="shared" ca="1" si="44"/>
        <v>0.05</v>
      </c>
      <c r="O246" s="24">
        <f t="shared" si="45"/>
        <v>6.7343649028410599</v>
      </c>
      <c r="P246" s="11">
        <f t="shared" si="46"/>
        <v>0.14849210199140309</v>
      </c>
      <c r="Q246" s="11">
        <f t="shared" si="47"/>
        <v>0</v>
      </c>
      <c r="R246" s="10">
        <f t="shared" ca="1" si="48"/>
        <v>0.99837631959762119</v>
      </c>
      <c r="U246" s="10">
        <f t="shared" ca="1" si="49"/>
        <v>1.0109473046134216</v>
      </c>
    </row>
    <row r="247" spans="2:21" ht="43.2" x14ac:dyDescent="0.3">
      <c r="B247" s="103">
        <v>241</v>
      </c>
      <c r="C247" s="103" t="str">
        <f>'14.1.ТС УЧ'!C246</f>
        <v>Котельная «Администрация» с. Дивеево</v>
      </c>
      <c r="D247" s="103" t="str">
        <f>'14.1.ТС УЧ'!D246</f>
        <v>ТК1</v>
      </c>
      <c r="E247" s="103" t="str">
        <f>'14.1.ТС УЧ'!E246</f>
        <v xml:space="preserve">ТК2 </v>
      </c>
      <c r="F247" s="103">
        <f>IF('14.1.ТС УЧ'!G246="Подземная канальная или подвальная",2,IF('14.1.ТС УЧ'!G246="Подземная бесканальная",2,IF('14.1.ТС УЧ'!G246="Надземная",1,0)))</f>
        <v>2</v>
      </c>
      <c r="G247" s="103">
        <f t="shared" si="40"/>
        <v>0.05</v>
      </c>
      <c r="H247" s="103">
        <f ca="1">IF(C247=0,0,(YEAR(TODAY())-'14.1.ТС УЧ'!F246)*0.85)</f>
        <v>4.25</v>
      </c>
      <c r="I247" s="103">
        <f>IF(C247=0,0,'14.1.ТС УЧ'!I246/1000)</f>
        <v>9.5500000000000002E-2</v>
      </c>
      <c r="J247" s="24">
        <f>IF(C247=0,0,'14.1.ТС УЧ'!H246/1000)</f>
        <v>0.1</v>
      </c>
      <c r="K247" s="103">
        <f t="shared" si="41"/>
        <v>9.5500000000000002E-2</v>
      </c>
      <c r="L247" s="25">
        <f t="shared" ca="1" si="42"/>
        <v>1</v>
      </c>
      <c r="M247" s="25">
        <f t="shared" ca="1" si="43"/>
        <v>4.7750000000000006E-3</v>
      </c>
      <c r="N247" s="25">
        <f t="shared" ca="1" si="44"/>
        <v>0.05</v>
      </c>
      <c r="O247" s="24">
        <f t="shared" si="45"/>
        <v>6.712618301767912</v>
      </c>
      <c r="P247" s="11">
        <f t="shared" si="46"/>
        <v>0.14897316591599266</v>
      </c>
      <c r="Q247" s="11">
        <f t="shared" si="47"/>
        <v>0</v>
      </c>
      <c r="R247" s="10">
        <f t="shared" ca="1" si="48"/>
        <v>0.99523638218864308</v>
      </c>
      <c r="U247" s="10">
        <f t="shared" ca="1" si="49"/>
        <v>1.0430000570043634</v>
      </c>
    </row>
    <row r="248" spans="2:21" ht="43.2" x14ac:dyDescent="0.3">
      <c r="B248" s="103">
        <v>242</v>
      </c>
      <c r="C248" s="103" t="str">
        <f>'14.1.ТС УЧ'!C247</f>
        <v>Котельная «Администрация» с. Дивеево</v>
      </c>
      <c r="D248" s="103" t="str">
        <f>'14.1.ТС УЧ'!D247</f>
        <v>ТК2</v>
      </c>
      <c r="E248" s="103" t="str">
        <f>'14.1.ТС УЧ'!E247</f>
        <v xml:space="preserve">ул. Октябрьская, 28 </v>
      </c>
      <c r="F248" s="103">
        <f>IF('14.1.ТС УЧ'!G247="Подземная канальная или подвальная",2,IF('14.1.ТС УЧ'!G247="Подземная бесканальная",2,IF('14.1.ТС УЧ'!G247="Надземная",1,0)))</f>
        <v>2</v>
      </c>
      <c r="G248" s="103">
        <f t="shared" si="40"/>
        <v>0.05</v>
      </c>
      <c r="H248" s="103">
        <f ca="1">IF(C248=0,0,(YEAR(TODAY())-'14.1.ТС УЧ'!F247)*0.85)</f>
        <v>4.25</v>
      </c>
      <c r="I248" s="103">
        <f>IF(C248=0,0,'14.1.ТС УЧ'!I247/1000)</f>
        <v>1.2E-2</v>
      </c>
      <c r="J248" s="24">
        <f>IF(C248=0,0,'14.1.ТС УЧ'!H247/1000)</f>
        <v>0.1</v>
      </c>
      <c r="K248" s="103">
        <f t="shared" si="41"/>
        <v>1.2E-2</v>
      </c>
      <c r="L248" s="25">
        <f t="shared" ca="1" si="42"/>
        <v>1</v>
      </c>
      <c r="M248" s="25">
        <f t="shared" ca="1" si="43"/>
        <v>6.0000000000000006E-4</v>
      </c>
      <c r="N248" s="25">
        <f t="shared" ca="1" si="44"/>
        <v>0.05</v>
      </c>
      <c r="O248" s="24">
        <f t="shared" si="45"/>
        <v>6.7414411777934324</v>
      </c>
      <c r="P248" s="11">
        <f t="shared" si="46"/>
        <v>0.14833623458646181</v>
      </c>
      <c r="Q248" s="11">
        <f t="shared" si="47"/>
        <v>0</v>
      </c>
      <c r="R248" s="10">
        <f t="shared" ca="1" si="48"/>
        <v>0.99940017996400543</v>
      </c>
      <c r="U248" s="10">
        <f t="shared" ca="1" si="49"/>
        <v>1.0470449217110394</v>
      </c>
    </row>
    <row r="249" spans="2:21" ht="57.6" x14ac:dyDescent="0.3">
      <c r="B249" s="103">
        <v>243</v>
      </c>
      <c r="C249" s="103" t="str">
        <f>'14.1.ТС УЧ'!C248</f>
        <v>Котельная «Администрация» с. Дивеево</v>
      </c>
      <c r="D249" s="103" t="str">
        <f>'14.1.ТС УЧ'!D248</f>
        <v>Котельная «Администрация» с. Дивеево</v>
      </c>
      <c r="E249" s="103" t="str">
        <f>'14.1.ТС УЧ'!E248</f>
        <v xml:space="preserve">ТК1-ГВС </v>
      </c>
      <c r="F249" s="103">
        <f>IF('14.1.ТС УЧ'!G248="Подземная канальная или подвальная",2,IF('14.1.ТС УЧ'!G248="Подземная бесканальная",2,IF('14.1.ТС УЧ'!G248="Надземная",1,0)))</f>
        <v>2</v>
      </c>
      <c r="G249" s="103">
        <f t="shared" si="40"/>
        <v>0.05</v>
      </c>
      <c r="H249" s="103">
        <f ca="1">IF(C249=0,0,(YEAR(TODAY())-'14.1.ТС УЧ'!F248)*0.85)</f>
        <v>4.25</v>
      </c>
      <c r="I249" s="103">
        <f>IF(C249=0,0,'14.1.ТС УЧ'!I248/1000)</f>
        <v>3.2500000000000001E-2</v>
      </c>
      <c r="J249" s="24">
        <f>IF(C249=0,0,'14.1.ТС УЧ'!H248/1000)</f>
        <v>0.04</v>
      </c>
      <c r="K249" s="103">
        <f t="shared" si="41"/>
        <v>3.2500000000000001E-2</v>
      </c>
      <c r="L249" s="25">
        <f t="shared" ca="1" si="42"/>
        <v>1</v>
      </c>
      <c r="M249" s="25">
        <f t="shared" ca="1" si="43"/>
        <v>1.6250000000000001E-3</v>
      </c>
      <c r="N249" s="25">
        <f t="shared" ca="1" si="44"/>
        <v>0.05</v>
      </c>
      <c r="O249" s="24">
        <f t="shared" si="45"/>
        <v>4.1835949064541911</v>
      </c>
      <c r="P249" s="11">
        <f t="shared" si="46"/>
        <v>0.23902887883749499</v>
      </c>
      <c r="Q249" s="11">
        <f t="shared" si="47"/>
        <v>0</v>
      </c>
      <c r="R249" s="10">
        <f t="shared" ca="1" si="48"/>
        <v>0.99837631959762119</v>
      </c>
      <c r="U249" s="10">
        <f t="shared" ca="1" si="49"/>
        <v>1.0538432634340273</v>
      </c>
    </row>
    <row r="250" spans="2:21" ht="43.2" x14ac:dyDescent="0.3">
      <c r="B250" s="103">
        <v>244</v>
      </c>
      <c r="C250" s="103" t="str">
        <f>'14.1.ТС УЧ'!C249</f>
        <v>Котельная «Администрация» с. Дивеево</v>
      </c>
      <c r="D250" s="103" t="str">
        <f>'14.1.ТС УЧ'!D249</f>
        <v>ТК1-ГВС</v>
      </c>
      <c r="E250" s="103" t="str">
        <f>'14.1.ТС УЧ'!E249</f>
        <v xml:space="preserve">ТК2-ГВС </v>
      </c>
      <c r="F250" s="103">
        <f>IF('14.1.ТС УЧ'!G249="Подземная канальная или подвальная",2,IF('14.1.ТС УЧ'!G249="Подземная бесканальная",2,IF('14.1.ТС УЧ'!G249="Надземная",1,0)))</f>
        <v>2</v>
      </c>
      <c r="G250" s="103">
        <f t="shared" si="40"/>
        <v>0.05</v>
      </c>
      <c r="H250" s="103">
        <f ca="1">IF(C250=0,0,(YEAR(TODAY())-'14.1.ТС УЧ'!F249)*0.85)</f>
        <v>4.25</v>
      </c>
      <c r="I250" s="103">
        <f>IF(C250=0,0,'14.1.ТС УЧ'!I249/1000)</f>
        <v>9.5500000000000002E-2</v>
      </c>
      <c r="J250" s="24">
        <f>IF(C250=0,0,'14.1.ТС УЧ'!H249/1000)</f>
        <v>0.04</v>
      </c>
      <c r="K250" s="103">
        <f t="shared" si="41"/>
        <v>9.5500000000000002E-2</v>
      </c>
      <c r="L250" s="25">
        <f t="shared" ca="1" si="42"/>
        <v>1</v>
      </c>
      <c r="M250" s="25">
        <f t="shared" ca="1" si="43"/>
        <v>4.7750000000000006E-3</v>
      </c>
      <c r="N250" s="25">
        <f t="shared" ca="1" si="44"/>
        <v>0.05</v>
      </c>
      <c r="O250" s="24">
        <f t="shared" si="45"/>
        <v>4.1763528254647753</v>
      </c>
      <c r="P250" s="11">
        <f t="shared" si="46"/>
        <v>0.23944337123593304</v>
      </c>
      <c r="Q250" s="11">
        <f t="shared" si="47"/>
        <v>0</v>
      </c>
      <c r="R250" s="10">
        <f t="shared" ca="1" si="48"/>
        <v>0.99523638218864308</v>
      </c>
      <c r="U250" s="10">
        <f t="shared" ca="1" si="49"/>
        <v>1.0737853481756217</v>
      </c>
    </row>
    <row r="251" spans="2:21" ht="43.2" x14ac:dyDescent="0.3">
      <c r="B251" s="103">
        <v>245</v>
      </c>
      <c r="C251" s="103" t="str">
        <f>'14.1.ТС УЧ'!C250</f>
        <v>Котельная «Администрация» с. Дивеево</v>
      </c>
      <c r="D251" s="103" t="str">
        <f>'14.1.ТС УЧ'!D250</f>
        <v>ТК2-ГВС</v>
      </c>
      <c r="E251" s="103" t="str">
        <f>'14.1.ТС УЧ'!E250</f>
        <v xml:space="preserve">ул. Октябрьская, 28 </v>
      </c>
      <c r="F251" s="103">
        <f>IF('14.1.ТС УЧ'!G250="Подземная канальная или подвальная",2,IF('14.1.ТС УЧ'!G250="Подземная бесканальная",2,IF('14.1.ТС УЧ'!G250="Надземная",1,0)))</f>
        <v>2</v>
      </c>
      <c r="G251" s="103">
        <f t="shared" si="40"/>
        <v>0.05</v>
      </c>
      <c r="H251" s="103">
        <f ca="1">IF(C251=0,0,(YEAR(TODAY())-'14.1.ТС УЧ'!F250)*0.85)</f>
        <v>4.25</v>
      </c>
      <c r="I251" s="103">
        <f>IF(C251=0,0,'14.1.ТС УЧ'!I250/1000)</f>
        <v>1.2E-2</v>
      </c>
      <c r="J251" s="24">
        <f>IF(C251=0,0,'14.1.ТС УЧ'!H250/1000)</f>
        <v>0.04</v>
      </c>
      <c r="K251" s="103">
        <f t="shared" si="41"/>
        <v>1.2E-2</v>
      </c>
      <c r="L251" s="25">
        <f t="shared" ca="1" si="42"/>
        <v>1</v>
      </c>
      <c r="M251" s="25">
        <f t="shared" ca="1" si="43"/>
        <v>6.0000000000000006E-4</v>
      </c>
      <c r="N251" s="25">
        <f t="shared" ca="1" si="44"/>
        <v>0.05</v>
      </c>
      <c r="O251" s="24">
        <f t="shared" si="45"/>
        <v>4.1859514566174134</v>
      </c>
      <c r="P251" s="11">
        <f t="shared" si="46"/>
        <v>0.23889431360202174</v>
      </c>
      <c r="Q251" s="11">
        <f t="shared" si="47"/>
        <v>0</v>
      </c>
      <c r="R251" s="10">
        <f t="shared" ca="1" si="48"/>
        <v>0.99940017996400543</v>
      </c>
      <c r="U251" s="10">
        <f t="shared" ca="1" si="49"/>
        <v>1.0762969190495921</v>
      </c>
    </row>
    <row r="252" spans="2:21" ht="57.6" x14ac:dyDescent="0.3">
      <c r="B252" s="103">
        <v>246</v>
      </c>
      <c r="C252" s="103" t="str">
        <f>'14.1.ТС УЧ'!C251</f>
        <v>Котельная «Администрация» с. Дивеево</v>
      </c>
      <c r="D252" s="103" t="str">
        <f>'14.1.ТС УЧ'!D251</f>
        <v>Котельная «Администрация» с. Дивеево</v>
      </c>
      <c r="E252" s="103" t="str">
        <f>'14.1.ТС УЧ'!E251</f>
        <v>ул. Октябрьская, 28г</v>
      </c>
      <c r="F252" s="103">
        <f>IF('14.1.ТС УЧ'!G251="Подземная канальная или подвальная",2,IF('14.1.ТС УЧ'!G251="Подземная бесканальная",2,IF('14.1.ТС УЧ'!G251="Надземная",1,0)))</f>
        <v>2</v>
      </c>
      <c r="G252" s="103">
        <f t="shared" si="40"/>
        <v>0.05</v>
      </c>
      <c r="H252" s="103">
        <f ca="1">IF(C252=0,0,(YEAR(TODAY())-'14.1.ТС УЧ'!F251)*0.85)</f>
        <v>4.25</v>
      </c>
      <c r="I252" s="103">
        <f>IF(C252=0,0,'14.1.ТС УЧ'!I251/1000)</f>
        <v>3.0000000000000001E-3</v>
      </c>
      <c r="J252" s="24">
        <f>IF(C252=0,0,'14.1.ТС УЧ'!H251/1000)</f>
        <v>3.2000000000000001E-2</v>
      </c>
      <c r="K252" s="103">
        <f t="shared" si="41"/>
        <v>3.0000000000000001E-3</v>
      </c>
      <c r="L252" s="25">
        <f t="shared" ca="1" si="42"/>
        <v>1</v>
      </c>
      <c r="M252" s="25">
        <f t="shared" ca="1" si="43"/>
        <v>1.5000000000000001E-4</v>
      </c>
      <c r="N252" s="25">
        <f t="shared" ca="1" si="44"/>
        <v>0.05</v>
      </c>
      <c r="O252" s="24">
        <f t="shared" si="45"/>
        <v>3.8869990329469171</v>
      </c>
      <c r="P252" s="11">
        <f t="shared" si="46"/>
        <v>0.25726787980234017</v>
      </c>
      <c r="Q252" s="11">
        <f t="shared" si="47"/>
        <v>0</v>
      </c>
      <c r="R252" s="10">
        <f t="shared" ca="1" si="48"/>
        <v>0.99985001124943751</v>
      </c>
      <c r="U252" s="10">
        <f t="shared" ca="1" si="49"/>
        <v>1.0768799689045341</v>
      </c>
    </row>
    <row r="253" spans="2:21" ht="100.8" x14ac:dyDescent="0.3">
      <c r="B253" s="103">
        <v>247</v>
      </c>
      <c r="C253" s="103" t="str">
        <f>'14.1.ТС УЧ'!C252</f>
        <v xml:space="preserve">Блочная котельная для Центра культурного развития и автостанции с. Дивеево </v>
      </c>
      <c r="D253" s="103" t="str">
        <f>'14.1.ТС УЧ'!D252</f>
        <v xml:space="preserve">Блочная котельная для Центра культурного развития и автостанции с. Дивеево </v>
      </c>
      <c r="E253" s="103" t="str">
        <f>'14.1.ТС УЧ'!E252</f>
        <v xml:space="preserve">Блочная котельная для Центра культурного развития и автостанции с. Дивеево </v>
      </c>
      <c r="F253" s="103">
        <f>IF('14.1.ТС УЧ'!G252="Подземная канальная или подвальная",2,IF('14.1.ТС УЧ'!G252="Подземная бесканальная",2,IF('14.1.ТС УЧ'!G252="Надземная",1,0)))</f>
        <v>2</v>
      </c>
      <c r="G253" s="103">
        <f t="shared" si="40"/>
        <v>0.05</v>
      </c>
      <c r="H253" s="103">
        <f ca="1">IF(C253=0,0,(YEAR(TODAY())-'14.1.ТС УЧ'!F252)*0.85)</f>
        <v>0.85</v>
      </c>
      <c r="I253" s="103">
        <f>IF(C253=0,0,'14.1.ТС УЧ'!I252/1000)</f>
        <v>1.0000000000000001E-5</v>
      </c>
      <c r="J253" s="24">
        <f>IF(C253=0,0,'14.1.ТС УЧ'!H252/1000)</f>
        <v>0.125</v>
      </c>
      <c r="K253" s="103">
        <f t="shared" si="41"/>
        <v>1.0000000000000001E-5</v>
      </c>
      <c r="L253" s="25">
        <f t="shared" ca="1" si="42"/>
        <v>0.8</v>
      </c>
      <c r="M253" s="25">
        <f t="shared" ca="1" si="43"/>
        <v>8.1862729164757436E-7</v>
      </c>
      <c r="N253" s="25">
        <f t="shared" ca="1" si="44"/>
        <v>8.1862729164757425E-2</v>
      </c>
      <c r="O253" s="24">
        <f t="shared" si="45"/>
        <v>7.9232926098408996</v>
      </c>
      <c r="P253" s="11">
        <f t="shared" si="46"/>
        <v>0.12621015646424297</v>
      </c>
      <c r="Q253" s="11">
        <f t="shared" si="47"/>
        <v>0</v>
      </c>
      <c r="R253" s="10">
        <f t="shared" ca="1" si="48"/>
        <v>0.99999918137304344</v>
      </c>
      <c r="U253" s="10">
        <f t="shared" ca="1" si="49"/>
        <v>1.00000648622357</v>
      </c>
    </row>
    <row r="254" spans="2:21" ht="86.4" x14ac:dyDescent="0.3">
      <c r="B254" s="103">
        <v>248</v>
      </c>
      <c r="C254" s="103" t="str">
        <f>'14.1.ТС УЧ'!C253</f>
        <v xml:space="preserve">Блочная котельная для Центра культурного развития и автостанции с. Дивеево </v>
      </c>
      <c r="D254" s="103" t="str">
        <f>'14.1.ТС УЧ'!D253</f>
        <v>Блочная котельная</v>
      </c>
      <c r="E254" s="103" t="str">
        <f>'14.1.ТС УЧ'!E253</f>
        <v xml:space="preserve">ТК1 </v>
      </c>
      <c r="F254" s="103">
        <f>IF('14.1.ТС УЧ'!G253="Подземная канальная или подвальная",2,IF('14.1.ТС УЧ'!G253="Подземная бесканальная",2,IF('14.1.ТС УЧ'!G253="Надземная",1,0)))</f>
        <v>2</v>
      </c>
      <c r="G254" s="103">
        <f t="shared" si="40"/>
        <v>0.05</v>
      </c>
      <c r="H254" s="103">
        <f ca="1">IF(C254=0,0,(YEAR(TODAY())-'14.1.ТС УЧ'!F253)*0.85)</f>
        <v>0.85</v>
      </c>
      <c r="I254" s="103">
        <f>IF(C254=0,0,'14.1.ТС УЧ'!I253/1000)</f>
        <v>3.6999999999999998E-2</v>
      </c>
      <c r="J254" s="24">
        <f>IF(C254=0,0,'14.1.ТС УЧ'!H253/1000)</f>
        <v>0.125</v>
      </c>
      <c r="K254" s="103">
        <f t="shared" si="41"/>
        <v>3.6999999999999998E-2</v>
      </c>
      <c r="L254" s="25">
        <f t="shared" ca="1" si="42"/>
        <v>0.8</v>
      </c>
      <c r="M254" s="25">
        <f t="shared" ca="1" si="43"/>
        <v>3.0289209790960248E-3</v>
      </c>
      <c r="N254" s="25">
        <f t="shared" ca="1" si="44"/>
        <v>8.1862729164757425E-2</v>
      </c>
      <c r="O254" s="24">
        <f t="shared" si="45"/>
        <v>7.9066037300998557</v>
      </c>
      <c r="P254" s="11">
        <f t="shared" si="46"/>
        <v>0.12647655480608874</v>
      </c>
      <c r="Q254" s="11">
        <f t="shared" si="47"/>
        <v>0</v>
      </c>
      <c r="R254" s="10">
        <f t="shared" ca="1" si="48"/>
        <v>0.99697566157415463</v>
      </c>
      <c r="U254" s="10">
        <f t="shared" ca="1" si="49"/>
        <v>1.0239549641350683</v>
      </c>
    </row>
    <row r="255" spans="2:21" ht="86.4" x14ac:dyDescent="0.3">
      <c r="B255" s="103">
        <v>249</v>
      </c>
      <c r="C255" s="103" t="str">
        <f>'14.1.ТС УЧ'!C254</f>
        <v xml:space="preserve">Блочная котельная для Центра культурного развития и автостанции с. Дивеево </v>
      </c>
      <c r="D255" s="103" t="str">
        <f>'14.1.ТС УЧ'!D254</f>
        <v>ТК1</v>
      </c>
      <c r="E255" s="103" t="str">
        <f>'14.1.ТС УЧ'!E254</f>
        <v xml:space="preserve">ШКр1-ТК1 </v>
      </c>
      <c r="F255" s="103">
        <f>IF('14.1.ТС УЧ'!G254="Подземная канальная или подвальная",2,IF('14.1.ТС УЧ'!G254="Подземная бесканальная",2,IF('14.1.ТС УЧ'!G254="Надземная",1,0)))</f>
        <v>2</v>
      </c>
      <c r="G255" s="103">
        <f t="shared" si="40"/>
        <v>0.05</v>
      </c>
      <c r="H255" s="103">
        <f ca="1">IF(C255=0,0,(YEAR(TODAY())-'14.1.ТС УЧ'!F254)*0.85)</f>
        <v>0.85</v>
      </c>
      <c r="I255" s="103">
        <f>IF(C255=0,0,'14.1.ТС УЧ'!I254/1000)</f>
        <v>1.0000000000000001E-5</v>
      </c>
      <c r="J255" s="24">
        <f>IF(C255=0,0,'14.1.ТС УЧ'!H254/1000)</f>
        <v>0.1</v>
      </c>
      <c r="K255" s="103">
        <f t="shared" si="41"/>
        <v>1.0000000000000001E-5</v>
      </c>
      <c r="L255" s="25">
        <f t="shared" ca="1" si="42"/>
        <v>0.8</v>
      </c>
      <c r="M255" s="25">
        <f t="shared" ca="1" si="43"/>
        <v>8.1862729164757436E-7</v>
      </c>
      <c r="N255" s="25">
        <f t="shared" ca="1" si="44"/>
        <v>8.1862729164757425E-2</v>
      </c>
      <c r="O255" s="24">
        <f t="shared" si="45"/>
        <v>6.7455799356802117</v>
      </c>
      <c r="P255" s="11">
        <f t="shared" si="46"/>
        <v>0.14824522272882412</v>
      </c>
      <c r="Q255" s="11">
        <f t="shared" si="47"/>
        <v>0</v>
      </c>
      <c r="R255" s="10">
        <f t="shared" ca="1" si="48"/>
        <v>0.99999918137304344</v>
      </c>
      <c r="U255" s="10">
        <f t="shared" ca="1" si="49"/>
        <v>1.0239604862509015</v>
      </c>
    </row>
    <row r="256" spans="2:21" ht="86.4" x14ac:dyDescent="0.3">
      <c r="B256" s="103">
        <v>250</v>
      </c>
      <c r="C256" s="103" t="str">
        <f>'14.1.ТС УЧ'!C255</f>
        <v xml:space="preserve">Блочная котельная для Центра культурного развития и автостанции с. Дивеево </v>
      </c>
      <c r="D256" s="103" t="str">
        <f>'14.1.ТС УЧ'!D255</f>
        <v>ШКр1-ТК1</v>
      </c>
      <c r="E256" s="103" t="str">
        <f>'14.1.ТС УЧ'!E255</f>
        <v xml:space="preserve">ул. Пролетарская, 2 </v>
      </c>
      <c r="F256" s="103">
        <f>IF('14.1.ТС УЧ'!G255="Подземная канальная или подвальная",2,IF('14.1.ТС УЧ'!G255="Подземная бесканальная",2,IF('14.1.ТС УЧ'!G255="Надземная",1,0)))</f>
        <v>2</v>
      </c>
      <c r="G256" s="103">
        <f t="shared" si="40"/>
        <v>0.05</v>
      </c>
      <c r="H256" s="103">
        <f ca="1">IF(C256=0,0,(YEAR(TODAY())-'14.1.ТС УЧ'!F255)*0.85)</f>
        <v>0.85</v>
      </c>
      <c r="I256" s="103">
        <f>IF(C256=0,0,'14.1.ТС УЧ'!I255/1000)</f>
        <v>7.6999999999999999E-2</v>
      </c>
      <c r="J256" s="24">
        <f>IF(C256=0,0,'14.1.ТС УЧ'!H255/1000)</f>
        <v>0.1</v>
      </c>
      <c r="K256" s="103">
        <f t="shared" si="41"/>
        <v>7.6999999999999999E-2</v>
      </c>
      <c r="L256" s="25">
        <f t="shared" ca="1" si="42"/>
        <v>0.8</v>
      </c>
      <c r="M256" s="25">
        <f t="shared" ca="1" si="43"/>
        <v>6.303430145686322E-3</v>
      </c>
      <c r="N256" s="25">
        <f t="shared" ca="1" si="44"/>
        <v>8.1862729164757425E-2</v>
      </c>
      <c r="O256" s="24">
        <f t="shared" si="45"/>
        <v>6.7190042084322474</v>
      </c>
      <c r="P256" s="11">
        <f t="shared" si="46"/>
        <v>0.1488315781593075</v>
      </c>
      <c r="Q256" s="11">
        <f t="shared" si="47"/>
        <v>0</v>
      </c>
      <c r="R256" s="10">
        <f t="shared" ca="1" si="48"/>
        <v>0.99371639479320373</v>
      </c>
      <c r="U256" s="10">
        <f t="shared" ca="1" si="49"/>
        <v>1.0663132599273266</v>
      </c>
    </row>
    <row r="257" spans="2:21" ht="86.4" x14ac:dyDescent="0.3">
      <c r="B257" s="103">
        <v>251</v>
      </c>
      <c r="C257" s="103" t="str">
        <f>'14.1.ТС УЧ'!C256</f>
        <v xml:space="preserve">Блочная котельная для Центра культурного развития и автостанции с. Дивеево </v>
      </c>
      <c r="D257" s="103" t="str">
        <f>'14.1.ТС УЧ'!D256</f>
        <v>ТК1</v>
      </c>
      <c r="E257" s="103" t="str">
        <f>'14.1.ТС УЧ'!E256</f>
        <v xml:space="preserve">ШКр2-ТК1 </v>
      </c>
      <c r="F257" s="103">
        <f>IF('14.1.ТС УЧ'!G256="Подземная канальная или подвальная",2,IF('14.1.ТС УЧ'!G256="Подземная бесканальная",2,IF('14.1.ТС УЧ'!G256="Надземная",1,0)))</f>
        <v>2</v>
      </c>
      <c r="G257" s="103">
        <f t="shared" si="40"/>
        <v>0.05</v>
      </c>
      <c r="H257" s="103">
        <f ca="1">IF(C257=0,0,(YEAR(TODAY())-'14.1.ТС УЧ'!F256)*0.85)</f>
        <v>0.85</v>
      </c>
      <c r="I257" s="103">
        <f>IF(C257=0,0,'14.1.ТС УЧ'!I256/1000)</f>
        <v>1.0000000000000001E-5</v>
      </c>
      <c r="J257" s="24">
        <f>IF(C257=0,0,'14.1.ТС УЧ'!H256/1000)</f>
        <v>6.9000000000000006E-2</v>
      </c>
      <c r="K257" s="103">
        <f t="shared" si="41"/>
        <v>1.0000000000000001E-5</v>
      </c>
      <c r="L257" s="25">
        <f t="shared" ca="1" si="42"/>
        <v>0.8</v>
      </c>
      <c r="M257" s="25">
        <f t="shared" ca="1" si="43"/>
        <v>8.1862729164757436E-7</v>
      </c>
      <c r="N257" s="25">
        <f t="shared" ca="1" si="44"/>
        <v>8.1862729164757425E-2</v>
      </c>
      <c r="O257" s="24">
        <f t="shared" si="45"/>
        <v>5.3672534133017189</v>
      </c>
      <c r="P257" s="11">
        <f t="shared" si="46"/>
        <v>0.18631503359272916</v>
      </c>
      <c r="Q257" s="11">
        <f t="shared" si="47"/>
        <v>0</v>
      </c>
      <c r="R257" s="10">
        <f t="shared" ca="1" si="48"/>
        <v>0.99999918137304344</v>
      </c>
      <c r="U257" s="10">
        <f t="shared" ca="1" si="49"/>
        <v>1.0663176537074519</v>
      </c>
    </row>
    <row r="258" spans="2:21" ht="86.4" x14ac:dyDescent="0.3">
      <c r="B258" s="103">
        <v>252</v>
      </c>
      <c r="C258" s="103" t="str">
        <f>'14.1.ТС УЧ'!C257</f>
        <v xml:space="preserve">Блочная котельная для Центра культурного развития и автостанции с. Дивеево </v>
      </c>
      <c r="D258" s="103" t="str">
        <f>'14.1.ТС УЧ'!D257</f>
        <v>ШКр2-ТК1</v>
      </c>
      <c r="E258" s="103" t="str">
        <f>'14.1.ТС УЧ'!E257</f>
        <v xml:space="preserve">ТК2 </v>
      </c>
      <c r="F258" s="103">
        <f>IF('14.1.ТС УЧ'!G257="Подземная канальная или подвальная",2,IF('14.1.ТС УЧ'!G257="Подземная бесканальная",2,IF('14.1.ТС УЧ'!G257="Надземная",1,0)))</f>
        <v>2</v>
      </c>
      <c r="G258" s="103">
        <f t="shared" si="40"/>
        <v>0.05</v>
      </c>
      <c r="H258" s="103">
        <f ca="1">IF(C258=0,0,(YEAR(TODAY())-'14.1.ТС УЧ'!F257)*0.85)</f>
        <v>0.85</v>
      </c>
      <c r="I258" s="103">
        <f>IF(C258=0,0,'14.1.ТС УЧ'!I257/1000)</f>
        <v>0.128</v>
      </c>
      <c r="J258" s="24">
        <f>IF(C258=0,0,'14.1.ТС УЧ'!H257/1000)</f>
        <v>6.9000000000000006E-2</v>
      </c>
      <c r="K258" s="103">
        <f t="shared" si="41"/>
        <v>0.128</v>
      </c>
      <c r="L258" s="25">
        <f t="shared" ca="1" si="42"/>
        <v>0.8</v>
      </c>
      <c r="M258" s="25">
        <f t="shared" ca="1" si="43"/>
        <v>1.0478429333088951E-2</v>
      </c>
      <c r="N258" s="25">
        <f t="shared" ca="1" si="44"/>
        <v>8.1862729164757425E-2</v>
      </c>
      <c r="O258" s="24">
        <f t="shared" si="45"/>
        <v>5.338949545559954</v>
      </c>
      <c r="P258" s="11">
        <f t="shared" si="46"/>
        <v>0.18730276273759375</v>
      </c>
      <c r="Q258" s="11">
        <f t="shared" si="47"/>
        <v>0</v>
      </c>
      <c r="R258" s="10">
        <f t="shared" ca="1" si="48"/>
        <v>0.98957627815795834</v>
      </c>
      <c r="U258" s="10">
        <f t="shared" ca="1" si="49"/>
        <v>1.1222614592335292</v>
      </c>
    </row>
    <row r="259" spans="2:21" ht="86.4" x14ac:dyDescent="0.3">
      <c r="B259" s="103">
        <v>253</v>
      </c>
      <c r="C259" s="103" t="str">
        <f>'14.1.ТС УЧ'!C258</f>
        <v xml:space="preserve">Блочная котельная для Центра культурного развития и автостанции с. Дивеево </v>
      </c>
      <c r="D259" s="103" t="str">
        <f>'14.1.ТС УЧ'!D258</f>
        <v>ТК2</v>
      </c>
      <c r="E259" s="103" t="str">
        <f>'14.1.ТС УЧ'!E258</f>
        <v xml:space="preserve">ул. Пролетарская, 4 </v>
      </c>
      <c r="F259" s="103">
        <f>IF('14.1.ТС УЧ'!G258="Подземная канальная или подвальная",2,IF('14.1.ТС УЧ'!G258="Подземная бесканальная",2,IF('14.1.ТС УЧ'!G258="Надземная",1,0)))</f>
        <v>2</v>
      </c>
      <c r="G259" s="103">
        <f t="shared" si="40"/>
        <v>0.05</v>
      </c>
      <c r="H259" s="103">
        <f ca="1">IF(C259=0,0,(YEAR(TODAY())-'14.1.ТС УЧ'!F258)*0.85)</f>
        <v>0.85</v>
      </c>
      <c r="I259" s="103">
        <f>IF(C259=0,0,'14.1.ТС УЧ'!I258/1000)</f>
        <v>8.0000000000000002E-3</v>
      </c>
      <c r="J259" s="24">
        <f>IF(C259=0,0,'14.1.ТС УЧ'!H258/1000)</f>
        <v>6.9000000000000006E-2</v>
      </c>
      <c r="K259" s="103">
        <f t="shared" si="41"/>
        <v>8.0000000000000002E-3</v>
      </c>
      <c r="L259" s="25">
        <f t="shared" ca="1" si="42"/>
        <v>0.8</v>
      </c>
      <c r="M259" s="25">
        <f t="shared" ca="1" si="43"/>
        <v>6.5490183331805946E-4</v>
      </c>
      <c r="N259" s="25">
        <f t="shared" ca="1" si="44"/>
        <v>8.1862729164757425E-2</v>
      </c>
      <c r="O259" s="24">
        <f t="shared" si="45"/>
        <v>5.3654864947670156</v>
      </c>
      <c r="P259" s="11">
        <f t="shared" si="46"/>
        <v>0.18637638934983897</v>
      </c>
      <c r="Q259" s="11">
        <f t="shared" si="47"/>
        <v>0</v>
      </c>
      <c r="R259" s="10">
        <f t="shared" ca="1" si="48"/>
        <v>0.99934531256808112</v>
      </c>
      <c r="U259" s="10">
        <f t="shared" ca="1" si="49"/>
        <v>1.1257753261755954</v>
      </c>
    </row>
    <row r="260" spans="2:21" ht="86.4" x14ac:dyDescent="0.3">
      <c r="B260" s="103">
        <v>254</v>
      </c>
      <c r="C260" s="103" t="str">
        <f>'14.1.ТС УЧ'!C259</f>
        <v xml:space="preserve">Блочная котельная для Центра культурного развития и автостанции с. Дивеево </v>
      </c>
      <c r="D260" s="103" t="str">
        <f>'14.1.ТС УЧ'!D259</f>
        <v>ТК2</v>
      </c>
      <c r="E260" s="103" t="str">
        <f>'14.1.ТС УЧ'!E259</f>
        <v xml:space="preserve">ШКр3-ТК2 </v>
      </c>
      <c r="F260" s="103">
        <f>IF('14.1.ТС УЧ'!G259="Подземная канальная или подвальная",2,IF('14.1.ТС УЧ'!G259="Подземная бесканальная",2,IF('14.1.ТС УЧ'!G259="Надземная",1,0)))</f>
        <v>2</v>
      </c>
      <c r="G260" s="103">
        <f t="shared" si="40"/>
        <v>0.05</v>
      </c>
      <c r="H260" s="103">
        <f ca="1">IF(C260=0,0,(YEAR(TODAY())-'14.1.ТС УЧ'!F259)*0.85)</f>
        <v>0.85</v>
      </c>
      <c r="I260" s="103">
        <f>IF(C260=0,0,'14.1.ТС УЧ'!I259/1000)</f>
        <v>1.0000000000000001E-5</v>
      </c>
      <c r="J260" s="24">
        <f>IF(C260=0,0,'14.1.ТС УЧ'!H259/1000)</f>
        <v>5.0999999999999997E-2</v>
      </c>
      <c r="K260" s="103">
        <f t="shared" si="41"/>
        <v>1.0000000000000001E-5</v>
      </c>
      <c r="L260" s="25">
        <f t="shared" ca="1" si="42"/>
        <v>0.8</v>
      </c>
      <c r="M260" s="25">
        <f t="shared" ca="1" si="43"/>
        <v>8.1862729164757436E-7</v>
      </c>
      <c r="N260" s="25">
        <f t="shared" ca="1" si="44"/>
        <v>8.1862729164757425E-2</v>
      </c>
      <c r="O260" s="24">
        <f t="shared" si="45"/>
        <v>4.6196816460638868</v>
      </c>
      <c r="P260" s="11">
        <f t="shared" si="46"/>
        <v>0.21646513258159927</v>
      </c>
      <c r="Q260" s="11">
        <f t="shared" si="47"/>
        <v>0</v>
      </c>
      <c r="R260" s="10">
        <f t="shared" ca="1" si="48"/>
        <v>0.99999918137304344</v>
      </c>
      <c r="U260" s="10">
        <f t="shared" ca="1" si="49"/>
        <v>1.1257791079730697</v>
      </c>
    </row>
    <row r="261" spans="2:21" ht="86.4" x14ac:dyDescent="0.3">
      <c r="B261" s="103">
        <v>255</v>
      </c>
      <c r="C261" s="103" t="str">
        <f>'14.1.ТС УЧ'!C260</f>
        <v xml:space="preserve">Блочная котельная для Центра культурного развития и автостанции с. Дивеево </v>
      </c>
      <c r="D261" s="103" t="str">
        <f>'14.1.ТС УЧ'!D260</f>
        <v>ШКр3-ТК2</v>
      </c>
      <c r="E261" s="103" t="str">
        <f>'14.1.ТС УЧ'!E260</f>
        <v xml:space="preserve">ул. Пролетарская, 6 </v>
      </c>
      <c r="F261" s="103">
        <f>IF('14.1.ТС УЧ'!G260="Подземная канальная или подвальная",2,IF('14.1.ТС УЧ'!G260="Подземная бесканальная",2,IF('14.1.ТС УЧ'!G260="Надземная",1,0)))</f>
        <v>2</v>
      </c>
      <c r="G261" s="103">
        <f t="shared" si="40"/>
        <v>0.05</v>
      </c>
      <c r="H261" s="103">
        <f ca="1">IF(C261=0,0,(YEAR(TODAY())-'14.1.ТС УЧ'!F260)*0.85)</f>
        <v>0.85</v>
      </c>
      <c r="I261" s="103">
        <f>IF(C261=0,0,'14.1.ТС УЧ'!I260/1000)</f>
        <v>3.5000000000000003E-2</v>
      </c>
      <c r="J261" s="24">
        <f>IF(C261=0,0,'14.1.ТС УЧ'!H260/1000)</f>
        <v>5.0999999999999997E-2</v>
      </c>
      <c r="K261" s="103">
        <f t="shared" si="41"/>
        <v>3.5000000000000003E-2</v>
      </c>
      <c r="L261" s="25">
        <f t="shared" ca="1" si="42"/>
        <v>0.8</v>
      </c>
      <c r="M261" s="25">
        <f t="shared" ca="1" si="43"/>
        <v>2.8651955207665103E-3</v>
      </c>
      <c r="N261" s="25">
        <f t="shared" ca="1" si="44"/>
        <v>8.1862729164757425E-2</v>
      </c>
      <c r="O261" s="24">
        <f t="shared" si="45"/>
        <v>4.6142979691127533</v>
      </c>
      <c r="P261" s="11">
        <f t="shared" si="46"/>
        <v>0.21671769068530311</v>
      </c>
      <c r="Q261" s="11">
        <f t="shared" si="47"/>
        <v>0</v>
      </c>
      <c r="R261" s="10">
        <f t="shared" ca="1" si="48"/>
        <v>0.99713890523449611</v>
      </c>
      <c r="U261" s="10">
        <f t="shared" ca="1" si="49"/>
        <v>1.1389999738456535</v>
      </c>
    </row>
    <row r="262" spans="2:21" ht="86.4" x14ac:dyDescent="0.3">
      <c r="B262" s="103">
        <v>256</v>
      </c>
      <c r="C262" s="103" t="str">
        <f>'14.1.ТС УЧ'!C261</f>
        <v xml:space="preserve">Блочная котельная для Центра культурного развития и автостанции с. Дивеево </v>
      </c>
      <c r="D262" s="103" t="str">
        <f>'14.1.ТС УЧ'!D261</f>
        <v>Блочная котельная</v>
      </c>
      <c r="E262" s="103" t="str">
        <f>'14.1.ТС УЧ'!E261</f>
        <v xml:space="preserve">ТК1-ГВС </v>
      </c>
      <c r="F262" s="103">
        <f>IF('14.1.ТС УЧ'!G261="Подземная канальная или подвальная",2,IF('14.1.ТС УЧ'!G261="Подземная бесканальная",2,IF('14.1.ТС УЧ'!G261="Надземная",1,0)))</f>
        <v>2</v>
      </c>
      <c r="G262" s="103">
        <f t="shared" si="40"/>
        <v>0.05</v>
      </c>
      <c r="H262" s="103">
        <f ca="1">IF(C262=0,0,(YEAR(TODAY())-'14.1.ТС УЧ'!F261)*0.85)</f>
        <v>0.85</v>
      </c>
      <c r="I262" s="103">
        <f>IF(C262=0,0,'14.1.ТС УЧ'!I261/1000)</f>
        <v>3.6999999999999998E-2</v>
      </c>
      <c r="J262" s="24">
        <f>IF(C262=0,0,'14.1.ТС УЧ'!H261/1000)</f>
        <v>3.2000000000000001E-2</v>
      </c>
      <c r="K262" s="103">
        <f t="shared" si="41"/>
        <v>3.6999999999999998E-2</v>
      </c>
      <c r="L262" s="25">
        <f t="shared" ca="1" si="42"/>
        <v>0.8</v>
      </c>
      <c r="M262" s="25">
        <f t="shared" ca="1" si="43"/>
        <v>3.0289209790960248E-3</v>
      </c>
      <c r="N262" s="25">
        <f t="shared" ca="1" si="44"/>
        <v>8.1862729164757425E-2</v>
      </c>
      <c r="O262" s="24">
        <f t="shared" si="45"/>
        <v>3.8840087675911215</v>
      </c>
      <c r="P262" s="11">
        <f t="shared" si="46"/>
        <v>0.25746594815752805</v>
      </c>
      <c r="Q262" s="11">
        <f t="shared" si="47"/>
        <v>0</v>
      </c>
      <c r="R262" s="10">
        <f t="shared" ca="1" si="48"/>
        <v>0.99697566157415463</v>
      </c>
      <c r="U262" s="10">
        <f t="shared" ca="1" si="49"/>
        <v>1.1507643294848031</v>
      </c>
    </row>
    <row r="263" spans="2:21" ht="86.4" x14ac:dyDescent="0.3">
      <c r="B263" s="103">
        <v>257</v>
      </c>
      <c r="C263" s="103" t="str">
        <f>'14.1.ТС УЧ'!C262</f>
        <v xml:space="preserve">Блочная котельная для Центра культурного развития и автостанции с. Дивеево </v>
      </c>
      <c r="D263" s="103" t="str">
        <f>'14.1.ТС УЧ'!D262</f>
        <v>ТК1-ГВС</v>
      </c>
      <c r="E263" s="103" t="str">
        <f>'14.1.ТС УЧ'!E262</f>
        <v xml:space="preserve">ул. Пролетарская, 2 </v>
      </c>
      <c r="F263" s="103">
        <f>IF('14.1.ТС УЧ'!G262="Подземная канальная или подвальная",2,IF('14.1.ТС УЧ'!G262="Подземная бесканальная",2,IF('14.1.ТС УЧ'!G262="Надземная",1,0)))</f>
        <v>2</v>
      </c>
      <c r="G263" s="103">
        <f t="shared" si="40"/>
        <v>0.05</v>
      </c>
      <c r="H263" s="103">
        <f ca="1">IF(C263=0,0,(YEAR(TODAY())-'14.1.ТС УЧ'!F262)*0.85)</f>
        <v>0.85</v>
      </c>
      <c r="I263" s="103">
        <f>IF(C263=0,0,'14.1.ТС УЧ'!I262/1000)</f>
        <v>7.6999999999999999E-2</v>
      </c>
      <c r="J263" s="24">
        <f>IF(C263=0,0,'14.1.ТС УЧ'!H262/1000)</f>
        <v>3.2000000000000001E-2</v>
      </c>
      <c r="K263" s="103">
        <f t="shared" si="41"/>
        <v>7.6999999999999999E-2</v>
      </c>
      <c r="L263" s="25">
        <f t="shared" ca="1" si="42"/>
        <v>0.8</v>
      </c>
      <c r="M263" s="25">
        <f t="shared" ca="1" si="43"/>
        <v>6.303430145686322E-3</v>
      </c>
      <c r="N263" s="25">
        <f t="shared" ca="1" si="44"/>
        <v>8.1862729164757425E-2</v>
      </c>
      <c r="O263" s="24">
        <f t="shared" si="45"/>
        <v>3.8804908083490086</v>
      </c>
      <c r="P263" s="11">
        <f t="shared" si="46"/>
        <v>0.2576993605676029</v>
      </c>
      <c r="Q263" s="11">
        <f t="shared" si="47"/>
        <v>0</v>
      </c>
      <c r="R263" s="10">
        <f t="shared" ca="1" si="48"/>
        <v>0.99371639479320373</v>
      </c>
      <c r="U263" s="10">
        <f t="shared" ca="1" si="49"/>
        <v>1.175224732226209</v>
      </c>
    </row>
    <row r="264" spans="2:21" ht="86.4" x14ac:dyDescent="0.3">
      <c r="B264" s="103">
        <v>258</v>
      </c>
      <c r="C264" s="103" t="str">
        <f>'14.1.ТС УЧ'!C263</f>
        <v xml:space="preserve">Блочная котельная для Центра культурного развития и автостанции с. Дивеево </v>
      </c>
      <c r="D264" s="103" t="str">
        <f>'14.1.ТС УЧ'!D263</f>
        <v>ТК1-ГВС</v>
      </c>
      <c r="E264" s="103" t="str">
        <f>'14.1.ТС УЧ'!E263</f>
        <v xml:space="preserve">ТК2-ГВС </v>
      </c>
      <c r="F264" s="103">
        <f>IF('14.1.ТС УЧ'!G263="Подземная канальная или подвальная",2,IF('14.1.ТС УЧ'!G263="Подземная бесканальная",2,IF('14.1.ТС УЧ'!G263="Надземная",1,0)))</f>
        <v>2</v>
      </c>
      <c r="G264" s="103">
        <f t="shared" si="40"/>
        <v>0.05</v>
      </c>
      <c r="H264" s="103">
        <f ca="1">IF(C264=0,0,(YEAR(TODAY())-'14.1.ТС УЧ'!F263)*0.85)</f>
        <v>0.85</v>
      </c>
      <c r="I264" s="103">
        <f>IF(C264=0,0,'14.1.ТС УЧ'!I263/1000)</f>
        <v>0.128</v>
      </c>
      <c r="J264" s="24">
        <f>IF(C264=0,0,'14.1.ТС УЧ'!H263/1000)</f>
        <v>3.2000000000000001E-2</v>
      </c>
      <c r="K264" s="103">
        <f t="shared" si="41"/>
        <v>0.128</v>
      </c>
      <c r="L264" s="25">
        <f t="shared" ca="1" si="42"/>
        <v>0.8</v>
      </c>
      <c r="M264" s="25">
        <f t="shared" ca="1" si="43"/>
        <v>1.0478429333088951E-2</v>
      </c>
      <c r="N264" s="25">
        <f t="shared" ca="1" si="44"/>
        <v>8.1862729164757425E-2</v>
      </c>
      <c r="O264" s="24">
        <f t="shared" si="45"/>
        <v>3.8760054103153152</v>
      </c>
      <c r="P264" s="11">
        <f t="shared" si="46"/>
        <v>0.25799757589054795</v>
      </c>
      <c r="Q264" s="11">
        <f t="shared" si="47"/>
        <v>0</v>
      </c>
      <c r="R264" s="10">
        <f t="shared" ca="1" si="48"/>
        <v>0.98957627815795834</v>
      </c>
      <c r="U264" s="10">
        <f t="shared" ca="1" si="49"/>
        <v>1.2158391810128686</v>
      </c>
    </row>
    <row r="265" spans="2:21" ht="86.4" x14ac:dyDescent="0.3">
      <c r="B265" s="103">
        <v>259</v>
      </c>
      <c r="C265" s="103" t="str">
        <f>'14.1.ТС УЧ'!C264</f>
        <v xml:space="preserve">Блочная котельная для Центра культурного развития и автостанции с. Дивеево </v>
      </c>
      <c r="D265" s="103" t="str">
        <f>'14.1.ТС УЧ'!D264</f>
        <v>ТК2-ГВС</v>
      </c>
      <c r="E265" s="103" t="str">
        <f>'14.1.ТС УЧ'!E264</f>
        <v xml:space="preserve">ул. Пролетарская, 4 </v>
      </c>
      <c r="F265" s="103">
        <f>IF('14.1.ТС УЧ'!G264="Подземная канальная или подвальная",2,IF('14.1.ТС УЧ'!G264="Подземная бесканальная",2,IF('14.1.ТС УЧ'!G264="Надземная",1,0)))</f>
        <v>2</v>
      </c>
      <c r="G265" s="103">
        <f t="shared" si="40"/>
        <v>0.05</v>
      </c>
      <c r="H265" s="103">
        <f ca="1">IF(C265=0,0,(YEAR(TODAY())-'14.1.ТС УЧ'!F264)*0.85)</f>
        <v>0.85</v>
      </c>
      <c r="I265" s="103">
        <f>IF(C265=0,0,'14.1.ТС УЧ'!I264/1000)</f>
        <v>8.0000000000000002E-3</v>
      </c>
      <c r="J265" s="24">
        <f>IF(C265=0,0,'14.1.ТС УЧ'!H264/1000)</f>
        <v>3.2000000000000001E-2</v>
      </c>
      <c r="K265" s="103">
        <f t="shared" si="41"/>
        <v>8.0000000000000002E-3</v>
      </c>
      <c r="L265" s="25">
        <f t="shared" ca="1" si="42"/>
        <v>0.8</v>
      </c>
      <c r="M265" s="25">
        <f t="shared" ca="1" si="43"/>
        <v>6.5490183331805946E-4</v>
      </c>
      <c r="N265" s="25">
        <f t="shared" ca="1" si="44"/>
        <v>8.1862729164757425E-2</v>
      </c>
      <c r="O265" s="24">
        <f t="shared" si="45"/>
        <v>3.8865592880416533</v>
      </c>
      <c r="P265" s="11">
        <f t="shared" si="46"/>
        <v>0.25729698838683529</v>
      </c>
      <c r="Q265" s="11">
        <f t="shared" si="47"/>
        <v>0</v>
      </c>
      <c r="R265" s="10">
        <f t="shared" ca="1" si="48"/>
        <v>0.99934531256808112</v>
      </c>
      <c r="U265" s="10">
        <f t="shared" ca="1" si="49"/>
        <v>1.2183844958159065</v>
      </c>
    </row>
    <row r="266" spans="2:21" ht="28.8" x14ac:dyDescent="0.3">
      <c r="B266" s="103">
        <v>260</v>
      </c>
      <c r="C266" s="103" t="str">
        <f>'14.1.ТС УЧ'!C265</f>
        <v>Котельная с. Кременки</v>
      </c>
      <c r="D266" s="103" t="str">
        <f>'14.1.ТС УЧ'!D265</f>
        <v>Котельная с. Кременки</v>
      </c>
      <c r="E266" s="103" t="str">
        <f>'14.1.ТС УЧ'!E265</f>
        <v xml:space="preserve">Котельная с. Кременки </v>
      </c>
      <c r="F266" s="103">
        <f>IF('14.1.ТС УЧ'!G265="Подземная канальная или подвальная",2,IF('14.1.ТС УЧ'!G265="Подземная бесканальная",2,IF('14.1.ТС УЧ'!G265="Надземная",1,0)))</f>
        <v>2</v>
      </c>
      <c r="G266" s="103">
        <f t="shared" si="40"/>
        <v>0.05</v>
      </c>
      <c r="H266" s="103">
        <f ca="1">IF(C266=0,0,(YEAR(TODAY())-'14.1.ТС УЧ'!F265)*0.85)</f>
        <v>45.9</v>
      </c>
      <c r="I266" s="103">
        <f>IF(C266=0,0,'14.1.ТС УЧ'!I265/1000)</f>
        <v>1.0000000000000001E-5</v>
      </c>
      <c r="J266" s="24">
        <f>IF(C266=0,0,'14.1.ТС УЧ'!H265/1000)</f>
        <v>0.25900000000000001</v>
      </c>
      <c r="K266" s="103">
        <f t="shared" si="41"/>
        <v>1.0000000000000001E-5</v>
      </c>
      <c r="L266" s="25">
        <f t="shared" ca="1" si="42"/>
        <v>4.9622180061426739</v>
      </c>
      <c r="M266" s="25">
        <f t="shared" ca="1" si="43"/>
        <v>2.0951549323589374E-4</v>
      </c>
      <c r="N266" s="25">
        <f t="shared" ca="1" si="44"/>
        <v>20.951549323589372</v>
      </c>
      <c r="O266" s="24">
        <f t="shared" si="45"/>
        <v>14.926853178765855</v>
      </c>
      <c r="P266" s="11">
        <f t="shared" si="46"/>
        <v>6.6993356739285595E-2</v>
      </c>
      <c r="Q266" s="11">
        <f t="shared" si="47"/>
        <v>0</v>
      </c>
      <c r="R266" s="10">
        <f t="shared" ca="1" si="48"/>
        <v>0.99979050645360235</v>
      </c>
      <c r="U266" s="10">
        <f t="shared" ca="1" si="49"/>
        <v>1.0031274070062088</v>
      </c>
    </row>
    <row r="267" spans="2:21" ht="28.8" x14ac:dyDescent="0.3">
      <c r="B267" s="103">
        <v>261</v>
      </c>
      <c r="C267" s="103" t="str">
        <f>'14.1.ТС УЧ'!C266</f>
        <v>Котельная с. Кременки</v>
      </c>
      <c r="D267" s="103" t="str">
        <f>'14.1.ТС УЧ'!D266</f>
        <v>Котельная с. Кременки</v>
      </c>
      <c r="E267" s="103" t="str">
        <f>'14.1.ТС УЧ'!E266</f>
        <v xml:space="preserve">УТ1 </v>
      </c>
      <c r="F267" s="103">
        <f>IF('14.1.ТС УЧ'!G266="Подземная канальная или подвальная",2,IF('14.1.ТС УЧ'!G266="Подземная бесканальная",2,IF('14.1.ТС УЧ'!G266="Надземная",1,0)))</f>
        <v>1</v>
      </c>
      <c r="G267" s="103">
        <f t="shared" si="40"/>
        <v>0.05</v>
      </c>
      <c r="H267" s="103">
        <f ca="1">IF(C267=0,0,(YEAR(TODAY())-'14.1.ТС УЧ'!F266)*0.85)</f>
        <v>45.9</v>
      </c>
      <c r="I267" s="103">
        <f>IF(C267=0,0,'14.1.ТС УЧ'!I266/1000)</f>
        <v>9.9000000000000005E-2</v>
      </c>
      <c r="J267" s="24">
        <f>IF(C267=0,0,'14.1.ТС УЧ'!H266/1000)</f>
        <v>0.20699999999999999</v>
      </c>
      <c r="K267" s="103">
        <f t="shared" si="41"/>
        <v>9.9000000000000005E-2</v>
      </c>
      <c r="L267" s="25">
        <f t="shared" ca="1" si="42"/>
        <v>4.9622180061426739</v>
      </c>
      <c r="M267" s="25">
        <f t="shared" ca="1" si="43"/>
        <v>2.0742033830353481</v>
      </c>
      <c r="N267" s="25">
        <f t="shared" ca="1" si="44"/>
        <v>20.951549323589372</v>
      </c>
      <c r="O267" s="24">
        <f t="shared" si="45"/>
        <v>12.011419775543184</v>
      </c>
      <c r="P267" s="11">
        <f t="shared" si="46"/>
        <v>8.3254104734240525E-2</v>
      </c>
      <c r="Q267" s="11">
        <f t="shared" si="47"/>
        <v>0</v>
      </c>
      <c r="R267" s="10">
        <f t="shared" ca="1" si="48"/>
        <v>0.12565648772290611</v>
      </c>
      <c r="U267" s="10">
        <f t="shared" ca="1" si="49"/>
        <v>25.91725494049556</v>
      </c>
    </row>
    <row r="268" spans="2:21" ht="28.8" x14ac:dyDescent="0.3">
      <c r="B268" s="103">
        <v>262</v>
      </c>
      <c r="C268" s="103" t="str">
        <f>'14.1.ТС УЧ'!C267</f>
        <v>Котельная с. Кременки</v>
      </c>
      <c r="D268" s="103" t="str">
        <f>'14.1.ТС УЧ'!D267</f>
        <v>УТ1</v>
      </c>
      <c r="E268" s="103" t="str">
        <f>'14.1.ТС УЧ'!E267</f>
        <v xml:space="preserve">УТ2 </v>
      </c>
      <c r="F268" s="103">
        <f>IF('14.1.ТС УЧ'!G267="Подземная канальная или подвальная",2,IF('14.1.ТС УЧ'!G267="Подземная бесканальная",2,IF('14.1.ТС УЧ'!G267="Надземная",1,0)))</f>
        <v>1</v>
      </c>
      <c r="G268" s="103">
        <f t="shared" si="40"/>
        <v>0.05</v>
      </c>
      <c r="H268" s="103">
        <f ca="1">IF(C268=0,0,(YEAR(TODAY())-'14.1.ТС УЧ'!F267)*0.85)</f>
        <v>45.9</v>
      </c>
      <c r="I268" s="103">
        <f>IF(C268=0,0,'14.1.ТС УЧ'!I267/1000)</f>
        <v>4.7E-2</v>
      </c>
      <c r="J268" s="24">
        <f>IF(C268=0,0,'14.1.ТС УЧ'!H267/1000)</f>
        <v>0.20699999999999999</v>
      </c>
      <c r="K268" s="103">
        <f t="shared" si="41"/>
        <v>4.7E-2</v>
      </c>
      <c r="L268" s="25">
        <f t="shared" ca="1" si="42"/>
        <v>4.9622180061426739</v>
      </c>
      <c r="M268" s="25">
        <f t="shared" ca="1" si="43"/>
        <v>0.98472281820870045</v>
      </c>
      <c r="N268" s="25">
        <f t="shared" ca="1" si="44"/>
        <v>20.951549323589372</v>
      </c>
      <c r="O268" s="24">
        <f t="shared" si="45"/>
        <v>12.054395043814496</v>
      </c>
      <c r="P268" s="11">
        <f t="shared" si="46"/>
        <v>8.2957294527453915E-2</v>
      </c>
      <c r="Q268" s="11">
        <f t="shared" si="47"/>
        <v>0</v>
      </c>
      <c r="R268" s="10">
        <f t="shared" ca="1" si="48"/>
        <v>0.37354275183747065</v>
      </c>
      <c r="U268" s="10">
        <f t="shared" ca="1" si="49"/>
        <v>37.787492799841566</v>
      </c>
    </row>
    <row r="269" spans="2:21" ht="28.8" x14ac:dyDescent="0.3">
      <c r="B269" s="103">
        <v>263</v>
      </c>
      <c r="C269" s="103" t="str">
        <f>'14.1.ТС УЧ'!C268</f>
        <v>Котельная с. Кременки</v>
      </c>
      <c r="D269" s="103" t="str">
        <f>'14.1.ТС УЧ'!D268</f>
        <v>УТ2</v>
      </c>
      <c r="E269" s="103" t="str">
        <f>'14.1.ТС УЧ'!E268</f>
        <v xml:space="preserve">УТ4 </v>
      </c>
      <c r="F269" s="103">
        <f>IF('14.1.ТС УЧ'!G268="Подземная канальная или подвальная",2,IF('14.1.ТС УЧ'!G268="Подземная бесканальная",2,IF('14.1.ТС УЧ'!G268="Надземная",1,0)))</f>
        <v>1</v>
      </c>
      <c r="G269" s="103">
        <f t="shared" si="40"/>
        <v>0.05</v>
      </c>
      <c r="H269" s="103">
        <f ca="1">IF(C269=0,0,(YEAR(TODAY())-'14.1.ТС УЧ'!F268)*0.85)</f>
        <v>45.9</v>
      </c>
      <c r="I269" s="103">
        <f>IF(C269=0,0,'14.1.ТС УЧ'!I268/1000)</f>
        <v>8.7999999999999995E-2</v>
      </c>
      <c r="J269" s="24">
        <f>IF(C269=0,0,'14.1.ТС УЧ'!H268/1000)</f>
        <v>0.20699999999999999</v>
      </c>
      <c r="K269" s="103">
        <f t="shared" si="41"/>
        <v>8.7999999999999995E-2</v>
      </c>
      <c r="L269" s="25">
        <f t="shared" ca="1" si="42"/>
        <v>4.9622180061426739</v>
      </c>
      <c r="M269" s="25">
        <f t="shared" ca="1" si="43"/>
        <v>1.8437363404758647</v>
      </c>
      <c r="N269" s="25">
        <f t="shared" ca="1" si="44"/>
        <v>20.951549323589372</v>
      </c>
      <c r="O269" s="24">
        <f t="shared" si="45"/>
        <v>12.020510697677496</v>
      </c>
      <c r="P269" s="11">
        <f t="shared" si="46"/>
        <v>8.3191140971507288E-2</v>
      </c>
      <c r="Q269" s="11">
        <f t="shared" si="47"/>
        <v>0</v>
      </c>
      <c r="R269" s="10">
        <f t="shared" ca="1" si="48"/>
        <v>0.15822513731481941</v>
      </c>
      <c r="U269" s="10">
        <f t="shared" ca="1" si="49"/>
        <v>59.950145204228455</v>
      </c>
    </row>
    <row r="270" spans="2:21" ht="28.8" x14ac:dyDescent="0.3">
      <c r="B270" s="103">
        <v>264</v>
      </c>
      <c r="C270" s="103" t="str">
        <f>'14.1.ТС УЧ'!C269</f>
        <v>Котельная с. Кременки</v>
      </c>
      <c r="D270" s="103" t="str">
        <f>'14.1.ТС УЧ'!D269</f>
        <v>УТ4</v>
      </c>
      <c r="E270" s="103" t="str">
        <f>'14.1.ТС УЧ'!E269</f>
        <v xml:space="preserve">ТК10 </v>
      </c>
      <c r="F270" s="103">
        <f>IF('14.1.ТС УЧ'!G269="Подземная канальная или подвальная",2,IF('14.1.ТС УЧ'!G269="Подземная бесканальная",2,IF('14.1.ТС УЧ'!G269="Надземная",1,0)))</f>
        <v>2</v>
      </c>
      <c r="G270" s="103">
        <f t="shared" si="40"/>
        <v>0.05</v>
      </c>
      <c r="H270" s="103">
        <f ca="1">IF(C270=0,0,(YEAR(TODAY())-'14.1.ТС УЧ'!F269)*0.85)</f>
        <v>45.05</v>
      </c>
      <c r="I270" s="103">
        <f>IF(C270=0,0,'14.1.ТС УЧ'!I269/1000)</f>
        <v>0.13200000000000001</v>
      </c>
      <c r="J270" s="24">
        <f>IF(C270=0,0,'14.1.ТС УЧ'!H269/1000)</f>
        <v>0.15</v>
      </c>
      <c r="K270" s="103">
        <f t="shared" si="41"/>
        <v>0.13200000000000001</v>
      </c>
      <c r="L270" s="25">
        <f t="shared" ca="1" si="42"/>
        <v>4.7557424249235032</v>
      </c>
      <c r="M270" s="25">
        <f t="shared" ca="1" si="43"/>
        <v>1.8821455761155701</v>
      </c>
      <c r="N270" s="25">
        <f t="shared" ca="1" si="44"/>
        <v>14.258678606936137</v>
      </c>
      <c r="O270" s="24">
        <f t="shared" si="45"/>
        <v>9.075253057672656</v>
      </c>
      <c r="P270" s="11">
        <f t="shared" si="46"/>
        <v>0.11018976480821677</v>
      </c>
      <c r="Q270" s="11">
        <f t="shared" si="47"/>
        <v>0</v>
      </c>
      <c r="R270" s="10">
        <f t="shared" ca="1" si="48"/>
        <v>0.15226306304347859</v>
      </c>
      <c r="U270" s="10">
        <f t="shared" ca="1" si="49"/>
        <v>77.031092598856347</v>
      </c>
    </row>
    <row r="271" spans="2:21" ht="28.8" x14ac:dyDescent="0.3">
      <c r="B271" s="103">
        <v>265</v>
      </c>
      <c r="C271" s="103" t="str">
        <f>'14.1.ТС УЧ'!C270</f>
        <v>Котельная с. Кременки</v>
      </c>
      <c r="D271" s="103" t="str">
        <f>'14.1.ТС УЧ'!D270</f>
        <v>ТК10</v>
      </c>
      <c r="E271" s="103" t="str">
        <f>'14.1.ТС УЧ'!E270</f>
        <v xml:space="preserve">ТК12 </v>
      </c>
      <c r="F271" s="103">
        <f>IF('14.1.ТС УЧ'!G270="Подземная канальная или подвальная",2,IF('14.1.ТС УЧ'!G270="Подземная бесканальная",2,IF('14.1.ТС УЧ'!G270="Надземная",1,0)))</f>
        <v>2</v>
      </c>
      <c r="G271" s="103">
        <f t="shared" si="40"/>
        <v>0.05</v>
      </c>
      <c r="H271" s="103">
        <f ca="1">IF(C271=0,0,(YEAR(TODAY())-'14.1.ТС УЧ'!F270)*0.85)</f>
        <v>45.05</v>
      </c>
      <c r="I271" s="103">
        <f>IF(C271=0,0,'14.1.ТС УЧ'!I270/1000)</f>
        <v>0.06</v>
      </c>
      <c r="J271" s="24">
        <f>IF(C271=0,0,'14.1.ТС УЧ'!H270/1000)</f>
        <v>0.15</v>
      </c>
      <c r="K271" s="103">
        <f t="shared" si="41"/>
        <v>0.06</v>
      </c>
      <c r="L271" s="25">
        <f t="shared" ca="1" si="42"/>
        <v>4.7557424249235032</v>
      </c>
      <c r="M271" s="25">
        <f t="shared" ca="1" si="43"/>
        <v>0.85552071641616811</v>
      </c>
      <c r="N271" s="25">
        <f t="shared" ca="1" si="44"/>
        <v>14.258678606936137</v>
      </c>
      <c r="O271" s="24">
        <f t="shared" si="45"/>
        <v>9.1156820433583583</v>
      </c>
      <c r="P271" s="11">
        <f t="shared" si="46"/>
        <v>0.10970106188912053</v>
      </c>
      <c r="Q271" s="11">
        <f t="shared" si="47"/>
        <v>0</v>
      </c>
      <c r="R271" s="10">
        <f t="shared" ca="1" si="48"/>
        <v>0.42506179678998096</v>
      </c>
      <c r="U271" s="10">
        <f t="shared" ca="1" si="49"/>
        <v>84.829747431212283</v>
      </c>
    </row>
    <row r="272" spans="2:21" ht="28.8" x14ac:dyDescent="0.3">
      <c r="B272" s="103">
        <v>266</v>
      </c>
      <c r="C272" s="103" t="str">
        <f>'14.1.ТС УЧ'!C271</f>
        <v>Котельная с. Кременки</v>
      </c>
      <c r="D272" s="103" t="str">
        <f>'14.1.ТС УЧ'!D271</f>
        <v>ТК12</v>
      </c>
      <c r="E272" s="103" t="str">
        <f>'14.1.ТС УЧ'!E271</f>
        <v xml:space="preserve">ТК13 </v>
      </c>
      <c r="F272" s="103">
        <f>IF('14.1.ТС УЧ'!G271="Подземная канальная или подвальная",2,IF('14.1.ТС УЧ'!G271="Подземная бесканальная",2,IF('14.1.ТС УЧ'!G271="Надземная",1,0)))</f>
        <v>2</v>
      </c>
      <c r="G272" s="103">
        <f t="shared" ref="G272:G335" si="50">IF(C272=0,0,0.05)</f>
        <v>0.05</v>
      </c>
      <c r="H272" s="103">
        <f ca="1">IF(C272=0,0,(YEAR(TODAY())-'14.1.ТС УЧ'!F271)*0.85)</f>
        <v>45.05</v>
      </c>
      <c r="I272" s="103">
        <f>IF(C272=0,0,'14.1.ТС УЧ'!I271/1000)</f>
        <v>7.1999999999999995E-2</v>
      </c>
      <c r="J272" s="24">
        <f>IF(C272=0,0,'14.1.ТС УЧ'!H271/1000)</f>
        <v>0.15</v>
      </c>
      <c r="K272" s="103">
        <f t="shared" ref="K272:K335" si="51">IF(I272&lt;1,I272,IF(C272=0,0,IF(J272&lt;0.3,1,IF(J272&lt;0.6,1.5,IF(J272=0.6,2,IF(J272&lt;1.4,3,0))))))</f>
        <v>7.1999999999999995E-2</v>
      </c>
      <c r="L272" s="25">
        <f t="shared" ref="L272:L335" ca="1" si="52">IF(C272=0,0,IF(H272&gt;17,0.5*EXP(H272/20),IF(H272&gt;3,1,0.8)))</f>
        <v>4.7557424249235032</v>
      </c>
      <c r="M272" s="25">
        <f t="shared" ref="M272:M335" ca="1" si="53">IF(C272=0,0,N272*I272)</f>
        <v>1.0266248596994019</v>
      </c>
      <c r="N272" s="25">
        <f t="shared" ref="N272:N335" ca="1" si="54">IF(C272=0,0,G272*(0.1*H272)^(L272-1))</f>
        <v>14.258678606936137</v>
      </c>
      <c r="O272" s="24">
        <f t="shared" ref="O272:O335" si="55">IF(C272=0,0,2.91*(1+((20.89+((-1.88)*K272))*J272^(1.2))))</f>
        <v>9.1089438790774082</v>
      </c>
      <c r="P272" s="11">
        <f t="shared" ref="P272:P335" si="56">IF(C272=0,0,1/O272)</f>
        <v>0.109782211118561</v>
      </c>
      <c r="Q272" s="11">
        <f t="shared" ref="Q272:Q335" si="57">_xlfn.MAXIFS($U$7:$U$16,$C$7:$C$16,C272)</f>
        <v>0</v>
      </c>
      <c r="R272" s="10">
        <f t="shared" ref="R272:R335" ca="1" si="58">IF(C272=0,0,EXP(-M272))</f>
        <v>0.35821394487425634</v>
      </c>
      <c r="U272" s="10">
        <f t="shared" ca="1" si="49"/>
        <v>94.181215663079854</v>
      </c>
    </row>
    <row r="273" spans="2:21" ht="28.8" x14ac:dyDescent="0.3">
      <c r="B273" s="103">
        <v>267</v>
      </c>
      <c r="C273" s="103" t="str">
        <f>'14.1.ТС УЧ'!C272</f>
        <v>Котельная с. Кременки</v>
      </c>
      <c r="D273" s="103" t="str">
        <f>'14.1.ТС УЧ'!D272</f>
        <v>ТК13</v>
      </c>
      <c r="E273" s="103" t="str">
        <f>'14.1.ТС УЧ'!E272</f>
        <v xml:space="preserve">ТК14 </v>
      </c>
      <c r="F273" s="103">
        <f>IF('14.1.ТС УЧ'!G272="Подземная канальная или подвальная",2,IF('14.1.ТС УЧ'!G272="Подземная бесканальная",2,IF('14.1.ТС УЧ'!G272="Надземная",1,0)))</f>
        <v>2</v>
      </c>
      <c r="G273" s="103">
        <f t="shared" si="50"/>
        <v>0.05</v>
      </c>
      <c r="H273" s="103">
        <f ca="1">IF(C273=0,0,(YEAR(TODAY())-'14.1.ТС УЧ'!F272)*0.85)</f>
        <v>45.05</v>
      </c>
      <c r="I273" s="103">
        <f>IF(C273=0,0,'14.1.ТС УЧ'!I272/1000)</f>
        <v>6.3E-2</v>
      </c>
      <c r="J273" s="24">
        <f>IF(C273=0,0,'14.1.ТС УЧ'!H272/1000)</f>
        <v>0.15</v>
      </c>
      <c r="K273" s="103">
        <f t="shared" si="51"/>
        <v>6.3E-2</v>
      </c>
      <c r="L273" s="25">
        <f t="shared" ca="1" si="52"/>
        <v>4.7557424249235032</v>
      </c>
      <c r="M273" s="25">
        <f t="shared" ca="1" si="53"/>
        <v>0.89829675223697658</v>
      </c>
      <c r="N273" s="25">
        <f t="shared" ca="1" si="54"/>
        <v>14.258678606936137</v>
      </c>
      <c r="O273" s="24">
        <f t="shared" si="55"/>
        <v>9.1139975022881199</v>
      </c>
      <c r="P273" s="11">
        <f t="shared" si="56"/>
        <v>0.10972133794736551</v>
      </c>
      <c r="Q273" s="11">
        <f t="shared" si="57"/>
        <v>0</v>
      </c>
      <c r="R273" s="10">
        <f t="shared" ca="1" si="58"/>
        <v>0.40726273867908641</v>
      </c>
      <c r="U273" s="10">
        <f t="shared" ref="U273:U336" ca="1" si="59">IF(C272=0,0,IF(C273=C272,U272+M273/P273,M273/P273+1))</f>
        <v>102.36829001928119</v>
      </c>
    </row>
    <row r="274" spans="2:21" ht="28.8" x14ac:dyDescent="0.3">
      <c r="B274" s="103">
        <v>268</v>
      </c>
      <c r="C274" s="103" t="str">
        <f>'14.1.ТС УЧ'!C273</f>
        <v>Котельная с. Кременки</v>
      </c>
      <c r="D274" s="103" t="str">
        <f>'14.1.ТС УЧ'!D273</f>
        <v>ТК14</v>
      </c>
      <c r="E274" s="103" t="str">
        <f>'14.1.ТС УЧ'!E273</f>
        <v xml:space="preserve">ТК15 </v>
      </c>
      <c r="F274" s="103">
        <f>IF('14.1.ТС УЧ'!G273="Подземная канальная или подвальная",2,IF('14.1.ТС УЧ'!G273="Подземная бесканальная",2,IF('14.1.ТС УЧ'!G273="Надземная",1,0)))</f>
        <v>2</v>
      </c>
      <c r="G274" s="103">
        <f t="shared" si="50"/>
        <v>0.05</v>
      </c>
      <c r="H274" s="103">
        <f ca="1">IF(C274=0,0,(YEAR(TODAY())-'14.1.ТС УЧ'!F273)*0.85)</f>
        <v>45.05</v>
      </c>
      <c r="I274" s="103">
        <f>IF(C274=0,0,'14.1.ТС УЧ'!I273/1000)</f>
        <v>6.5000000000000002E-2</v>
      </c>
      <c r="J274" s="24">
        <f>IF(C274=0,0,'14.1.ТС УЧ'!H273/1000)</f>
        <v>0.15</v>
      </c>
      <c r="K274" s="103">
        <f t="shared" si="51"/>
        <v>6.5000000000000002E-2</v>
      </c>
      <c r="L274" s="25">
        <f t="shared" ca="1" si="52"/>
        <v>4.7557424249235032</v>
      </c>
      <c r="M274" s="25">
        <f t="shared" ca="1" si="53"/>
        <v>0.92681410945084897</v>
      </c>
      <c r="N274" s="25">
        <f t="shared" ca="1" si="54"/>
        <v>14.258678606936137</v>
      </c>
      <c r="O274" s="24">
        <f t="shared" si="55"/>
        <v>9.1128744749079633</v>
      </c>
      <c r="P274" s="11">
        <f t="shared" si="56"/>
        <v>0.1097348594840707</v>
      </c>
      <c r="Q274" s="11">
        <f t="shared" si="57"/>
        <v>0</v>
      </c>
      <c r="R274" s="10">
        <f t="shared" ca="1" si="58"/>
        <v>0.39581271977678784</v>
      </c>
      <c r="U274" s="10">
        <f t="shared" ca="1" si="59"/>
        <v>110.81423066028039</v>
      </c>
    </row>
    <row r="275" spans="2:21" ht="28.8" x14ac:dyDescent="0.3">
      <c r="B275" s="103">
        <v>269</v>
      </c>
      <c r="C275" s="103" t="str">
        <f>'14.1.ТС УЧ'!C274</f>
        <v>Котельная с. Кременки</v>
      </c>
      <c r="D275" s="103" t="str">
        <f>'14.1.ТС УЧ'!D274</f>
        <v>ТК15</v>
      </c>
      <c r="E275" s="103" t="str">
        <f>'14.1.ТС УЧ'!E274</f>
        <v xml:space="preserve">ТК16 </v>
      </c>
      <c r="F275" s="103">
        <f>IF('14.1.ТС УЧ'!G274="Подземная канальная или подвальная",2,IF('14.1.ТС УЧ'!G274="Подземная бесканальная",2,IF('14.1.ТС УЧ'!G274="Надземная",1,0)))</f>
        <v>2</v>
      </c>
      <c r="G275" s="103">
        <f t="shared" si="50"/>
        <v>0.05</v>
      </c>
      <c r="H275" s="103">
        <f ca="1">IF(C275=0,0,(YEAR(TODAY())-'14.1.ТС УЧ'!F274)*0.85)</f>
        <v>45.05</v>
      </c>
      <c r="I275" s="103">
        <f>IF(C275=0,0,'14.1.ТС УЧ'!I274/1000)</f>
        <v>4.2999999999999997E-2</v>
      </c>
      <c r="J275" s="24">
        <f>IF(C275=0,0,'14.1.ТС УЧ'!H274/1000)</f>
        <v>0.15</v>
      </c>
      <c r="K275" s="103">
        <f t="shared" si="51"/>
        <v>4.2999999999999997E-2</v>
      </c>
      <c r="L275" s="25">
        <f t="shared" ca="1" si="52"/>
        <v>4.7557424249235032</v>
      </c>
      <c r="M275" s="25">
        <f t="shared" ca="1" si="53"/>
        <v>0.61312318009825384</v>
      </c>
      <c r="N275" s="25">
        <f t="shared" ca="1" si="54"/>
        <v>14.258678606936137</v>
      </c>
      <c r="O275" s="24">
        <f t="shared" si="55"/>
        <v>9.1252277760897051</v>
      </c>
      <c r="P275" s="11">
        <f t="shared" si="56"/>
        <v>0.10958630562847328</v>
      </c>
      <c r="Q275" s="11">
        <f t="shared" si="57"/>
        <v>0</v>
      </c>
      <c r="R275" s="10">
        <f t="shared" ca="1" si="58"/>
        <v>0.54165653368836419</v>
      </c>
      <c r="U275" s="10">
        <f t="shared" ca="1" si="59"/>
        <v>116.40911933347742</v>
      </c>
    </row>
    <row r="276" spans="2:21" ht="28.8" x14ac:dyDescent="0.3">
      <c r="B276" s="103">
        <v>270</v>
      </c>
      <c r="C276" s="103" t="str">
        <f>'14.1.ТС УЧ'!C275</f>
        <v>Котельная с. Кременки</v>
      </c>
      <c r="D276" s="103" t="str">
        <f>'14.1.ТС УЧ'!D275</f>
        <v>ТК3</v>
      </c>
      <c r="E276" s="103" t="str">
        <f>'14.1.ТС УЧ'!E275</f>
        <v xml:space="preserve">ТК4 </v>
      </c>
      <c r="F276" s="103">
        <f>IF('14.1.ТС УЧ'!G275="Подземная канальная или подвальная",2,IF('14.1.ТС УЧ'!G275="Подземная бесканальная",2,IF('14.1.ТС УЧ'!G275="Надземная",1,0)))</f>
        <v>2</v>
      </c>
      <c r="G276" s="103">
        <f t="shared" si="50"/>
        <v>0.05</v>
      </c>
      <c r="H276" s="103">
        <f ca="1">IF(C276=0,0,(YEAR(TODAY())-'14.1.ТС УЧ'!F275)*0.85)</f>
        <v>45.05</v>
      </c>
      <c r="I276" s="103">
        <f>IF(C276=0,0,'14.1.ТС УЧ'!I275/1000)</f>
        <v>1.2500000000000001E-2</v>
      </c>
      <c r="J276" s="24">
        <f>IF(C276=0,0,'14.1.ТС УЧ'!H275/1000)</f>
        <v>0.1</v>
      </c>
      <c r="K276" s="103">
        <f t="shared" si="51"/>
        <v>1.2500000000000001E-2</v>
      </c>
      <c r="L276" s="25">
        <f t="shared" ca="1" si="52"/>
        <v>4.7557424249235032</v>
      </c>
      <c r="M276" s="25">
        <f t="shared" ca="1" si="53"/>
        <v>0.17823348258670171</v>
      </c>
      <c r="N276" s="25">
        <f t="shared" ca="1" si="54"/>
        <v>14.258678606936137</v>
      </c>
      <c r="O276" s="24">
        <f t="shared" si="55"/>
        <v>6.7412685857214241</v>
      </c>
      <c r="P276" s="11">
        <f t="shared" si="56"/>
        <v>0.14834003233724946</v>
      </c>
      <c r="Q276" s="11">
        <f t="shared" si="57"/>
        <v>0</v>
      </c>
      <c r="R276" s="10">
        <f t="shared" ca="1" si="58"/>
        <v>0.83674703481762536</v>
      </c>
      <c r="U276" s="10">
        <f t="shared" ca="1" si="59"/>
        <v>117.61063911056289</v>
      </c>
    </row>
    <row r="277" spans="2:21" ht="28.8" x14ac:dyDescent="0.3">
      <c r="B277" s="103">
        <v>271</v>
      </c>
      <c r="C277" s="103" t="str">
        <f>'14.1.ТС УЧ'!C276</f>
        <v>Котельная с. Кременки</v>
      </c>
      <c r="D277" s="103" t="str">
        <f>'14.1.ТС УЧ'!D276</f>
        <v>ТК4</v>
      </c>
      <c r="E277" s="103" t="str">
        <f>'14.1.ТС УЧ'!E276</f>
        <v xml:space="preserve">ТК5 </v>
      </c>
      <c r="F277" s="103">
        <f>IF('14.1.ТС УЧ'!G276="Подземная канальная или подвальная",2,IF('14.1.ТС УЧ'!G276="Подземная бесканальная",2,IF('14.1.ТС УЧ'!G276="Надземная",1,0)))</f>
        <v>2</v>
      </c>
      <c r="G277" s="103">
        <f t="shared" si="50"/>
        <v>0.05</v>
      </c>
      <c r="H277" s="103">
        <f ca="1">IF(C277=0,0,(YEAR(TODAY())-'14.1.ТС УЧ'!F276)*0.85)</f>
        <v>45.05</v>
      </c>
      <c r="I277" s="103">
        <f>IF(C277=0,0,'14.1.ТС УЧ'!I276/1000)</f>
        <v>5.1499999999999997E-2</v>
      </c>
      <c r="J277" s="24">
        <f>IF(C277=0,0,'14.1.ТС УЧ'!H276/1000)</f>
        <v>0.1</v>
      </c>
      <c r="K277" s="103">
        <f t="shared" si="51"/>
        <v>5.1499999999999997E-2</v>
      </c>
      <c r="L277" s="25">
        <f t="shared" ca="1" si="52"/>
        <v>4.7557424249235032</v>
      </c>
      <c r="M277" s="25">
        <f t="shared" ca="1" si="53"/>
        <v>0.73432194825721098</v>
      </c>
      <c r="N277" s="25">
        <f t="shared" ca="1" si="54"/>
        <v>14.258678606936137</v>
      </c>
      <c r="O277" s="24">
        <f t="shared" si="55"/>
        <v>6.7278064041047116</v>
      </c>
      <c r="P277" s="11">
        <f t="shared" si="56"/>
        <v>0.14863685723624398</v>
      </c>
      <c r="Q277" s="11">
        <f t="shared" si="57"/>
        <v>0</v>
      </c>
      <c r="R277" s="10">
        <f t="shared" ca="1" si="58"/>
        <v>0.47983069873926254</v>
      </c>
      <c r="U277" s="10">
        <f t="shared" ca="1" si="59"/>
        <v>122.5510150167224</v>
      </c>
    </row>
    <row r="278" spans="2:21" ht="28.8" x14ac:dyDescent="0.3">
      <c r="B278" s="103">
        <v>272</v>
      </c>
      <c r="C278" s="103" t="str">
        <f>'14.1.ТС УЧ'!C277</f>
        <v>Котельная с. Кременки</v>
      </c>
      <c r="D278" s="103" t="str">
        <f>'14.1.ТС УЧ'!D277</f>
        <v>ТК5</v>
      </c>
      <c r="E278" s="103" t="str">
        <f>'14.1.ТС УЧ'!E277</f>
        <v xml:space="preserve">ТК6 </v>
      </c>
      <c r="F278" s="103">
        <f>IF('14.1.ТС УЧ'!G277="Подземная канальная или подвальная",2,IF('14.1.ТС УЧ'!G277="Подземная бесканальная",2,IF('14.1.ТС УЧ'!G277="Надземная",1,0)))</f>
        <v>2</v>
      </c>
      <c r="G278" s="103">
        <f t="shared" si="50"/>
        <v>0.05</v>
      </c>
      <c r="H278" s="103">
        <f ca="1">IF(C278=0,0,(YEAR(TODAY())-'14.1.ТС УЧ'!F277)*0.85)</f>
        <v>45.05</v>
      </c>
      <c r="I278" s="103">
        <f>IF(C278=0,0,'14.1.ТС УЧ'!I277/1000)</f>
        <v>7.0000000000000007E-2</v>
      </c>
      <c r="J278" s="24">
        <f>IF(C278=0,0,'14.1.ТС УЧ'!H277/1000)</f>
        <v>0.1</v>
      </c>
      <c r="K278" s="103">
        <f t="shared" si="51"/>
        <v>7.0000000000000007E-2</v>
      </c>
      <c r="L278" s="25">
        <f t="shared" ca="1" si="52"/>
        <v>4.7557424249235032</v>
      </c>
      <c r="M278" s="25">
        <f t="shared" ca="1" si="53"/>
        <v>0.99810750248552971</v>
      </c>
      <c r="N278" s="25">
        <f t="shared" ca="1" si="54"/>
        <v>14.258678606936137</v>
      </c>
      <c r="O278" s="24">
        <f t="shared" si="55"/>
        <v>6.7214204974403762</v>
      </c>
      <c r="P278" s="11">
        <f t="shared" si="56"/>
        <v>0.14877807457230446</v>
      </c>
      <c r="Q278" s="11">
        <f t="shared" si="57"/>
        <v>0</v>
      </c>
      <c r="R278" s="10">
        <f t="shared" ca="1" si="58"/>
        <v>0.36857631130399149</v>
      </c>
      <c r="U278" s="10">
        <f t="shared" ca="1" si="59"/>
        <v>129.25971524257767</v>
      </c>
    </row>
    <row r="279" spans="2:21" ht="28.8" x14ac:dyDescent="0.3">
      <c r="B279" s="103">
        <v>273</v>
      </c>
      <c r="C279" s="103" t="str">
        <f>'14.1.ТС УЧ'!C278</f>
        <v>Котельная с. Кременки</v>
      </c>
      <c r="D279" s="103" t="str">
        <f>'14.1.ТС УЧ'!D278</f>
        <v>ТК6</v>
      </c>
      <c r="E279" s="103" t="str">
        <f>'14.1.ТС УЧ'!E278</f>
        <v xml:space="preserve">ТК7 </v>
      </c>
      <c r="F279" s="103">
        <f>IF('14.1.ТС УЧ'!G278="Подземная канальная или подвальная",2,IF('14.1.ТС УЧ'!G278="Подземная бесканальная",2,IF('14.1.ТС УЧ'!G278="Надземная",1,0)))</f>
        <v>2</v>
      </c>
      <c r="G279" s="103">
        <f t="shared" si="50"/>
        <v>0.05</v>
      </c>
      <c r="H279" s="103">
        <f ca="1">IF(C279=0,0,(YEAR(TODAY())-'14.1.ТС УЧ'!F278)*0.85)</f>
        <v>45.05</v>
      </c>
      <c r="I279" s="103">
        <f>IF(C279=0,0,'14.1.ТС УЧ'!I278/1000)</f>
        <v>4.5999999999999999E-2</v>
      </c>
      <c r="J279" s="24">
        <f>IF(C279=0,0,'14.1.ТС УЧ'!H278/1000)</f>
        <v>0.1</v>
      </c>
      <c r="K279" s="103">
        <f t="shared" si="51"/>
        <v>4.5999999999999999E-2</v>
      </c>
      <c r="L279" s="25">
        <f t="shared" ca="1" si="52"/>
        <v>4.7557424249235032</v>
      </c>
      <c r="M279" s="25">
        <f t="shared" ca="1" si="53"/>
        <v>0.65589921591906231</v>
      </c>
      <c r="N279" s="25">
        <f t="shared" ca="1" si="54"/>
        <v>14.258678606936137</v>
      </c>
      <c r="O279" s="24">
        <f t="shared" si="55"/>
        <v>6.7297049168968135</v>
      </c>
      <c r="P279" s="11">
        <f t="shared" si="56"/>
        <v>0.14859492538658259</v>
      </c>
      <c r="Q279" s="11">
        <f t="shared" si="57"/>
        <v>0</v>
      </c>
      <c r="R279" s="10">
        <f t="shared" ca="1" si="58"/>
        <v>0.51897518196004488</v>
      </c>
      <c r="U279" s="10">
        <f t="shared" ca="1" si="59"/>
        <v>133.67372342093694</v>
      </c>
    </row>
    <row r="280" spans="2:21" ht="28.8" x14ac:dyDescent="0.3">
      <c r="B280" s="103">
        <v>274</v>
      </c>
      <c r="C280" s="103" t="str">
        <f>'14.1.ТС УЧ'!C279</f>
        <v>Котельная с. Кременки</v>
      </c>
      <c r="D280" s="103" t="str">
        <f>'14.1.ТС УЧ'!D279</f>
        <v>ТК7</v>
      </c>
      <c r="E280" s="103" t="str">
        <f>'14.1.ТС УЧ'!E279</f>
        <v xml:space="preserve">ТК8 </v>
      </c>
      <c r="F280" s="103">
        <f>IF('14.1.ТС УЧ'!G279="Подземная канальная или подвальная",2,IF('14.1.ТС УЧ'!G279="Подземная бесканальная",2,IF('14.1.ТС УЧ'!G279="Надземная",1,0)))</f>
        <v>2</v>
      </c>
      <c r="G280" s="103">
        <f t="shared" si="50"/>
        <v>0.05</v>
      </c>
      <c r="H280" s="103">
        <f ca="1">IF(C280=0,0,(YEAR(TODAY())-'14.1.ТС УЧ'!F279)*0.85)</f>
        <v>45.05</v>
      </c>
      <c r="I280" s="103">
        <f>IF(C280=0,0,'14.1.ТС УЧ'!I279/1000)</f>
        <v>4.1000000000000002E-2</v>
      </c>
      <c r="J280" s="24">
        <f>IF(C280=0,0,'14.1.ТС УЧ'!H279/1000)</f>
        <v>0.1</v>
      </c>
      <c r="K280" s="103">
        <f t="shared" si="51"/>
        <v>4.1000000000000002E-2</v>
      </c>
      <c r="L280" s="25">
        <f t="shared" ca="1" si="52"/>
        <v>4.7557424249235032</v>
      </c>
      <c r="M280" s="25">
        <f t="shared" ca="1" si="53"/>
        <v>0.58460582288438168</v>
      </c>
      <c r="N280" s="25">
        <f t="shared" ca="1" si="54"/>
        <v>14.258678606936137</v>
      </c>
      <c r="O280" s="24">
        <f t="shared" si="55"/>
        <v>6.7314308376169052</v>
      </c>
      <c r="P280" s="11">
        <f t="shared" si="56"/>
        <v>0.14855682604829748</v>
      </c>
      <c r="Q280" s="11">
        <f t="shared" si="57"/>
        <v>0</v>
      </c>
      <c r="R280" s="10">
        <f t="shared" ca="1" si="58"/>
        <v>0.55732550347989274</v>
      </c>
      <c r="U280" s="10">
        <f t="shared" ca="1" si="59"/>
        <v>137.60895708495127</v>
      </c>
    </row>
    <row r="281" spans="2:21" ht="28.8" x14ac:dyDescent="0.3">
      <c r="B281" s="103">
        <v>275</v>
      </c>
      <c r="C281" s="103" t="str">
        <f>'14.1.ТС УЧ'!C280</f>
        <v>Котельная с. Кременки</v>
      </c>
      <c r="D281" s="103" t="str">
        <f>'14.1.ТС УЧ'!D280</f>
        <v>ТК8</v>
      </c>
      <c r="E281" s="103" t="str">
        <f>'14.1.ТС УЧ'!E280</f>
        <v xml:space="preserve">ТК9 </v>
      </c>
      <c r="F281" s="103">
        <f>IF('14.1.ТС УЧ'!G280="Подземная канальная или подвальная",2,IF('14.1.ТС УЧ'!G280="Подземная бесканальная",2,IF('14.1.ТС УЧ'!G280="Надземная",1,0)))</f>
        <v>2</v>
      </c>
      <c r="G281" s="103">
        <f t="shared" si="50"/>
        <v>0.05</v>
      </c>
      <c r="H281" s="103">
        <f ca="1">IF(C281=0,0,(YEAR(TODAY())-'14.1.ТС УЧ'!F280)*0.85)</f>
        <v>45.05</v>
      </c>
      <c r="I281" s="103">
        <f>IF(C281=0,0,'14.1.ТС УЧ'!I280/1000)</f>
        <v>4.1000000000000002E-2</v>
      </c>
      <c r="J281" s="24">
        <f>IF(C281=0,0,'14.1.ТС УЧ'!H280/1000)</f>
        <v>0.1</v>
      </c>
      <c r="K281" s="103">
        <f t="shared" si="51"/>
        <v>4.1000000000000002E-2</v>
      </c>
      <c r="L281" s="25">
        <f t="shared" ca="1" si="52"/>
        <v>4.7557424249235032</v>
      </c>
      <c r="M281" s="25">
        <f t="shared" ca="1" si="53"/>
        <v>0.58460582288438168</v>
      </c>
      <c r="N281" s="25">
        <f t="shared" ca="1" si="54"/>
        <v>14.258678606936137</v>
      </c>
      <c r="O281" s="24">
        <f t="shared" si="55"/>
        <v>6.7314308376169052</v>
      </c>
      <c r="P281" s="11">
        <f t="shared" si="56"/>
        <v>0.14855682604829748</v>
      </c>
      <c r="Q281" s="11">
        <f t="shared" si="57"/>
        <v>0</v>
      </c>
      <c r="R281" s="10">
        <f t="shared" ca="1" si="58"/>
        <v>0.55732550347989274</v>
      </c>
      <c r="U281" s="10">
        <f t="shared" ca="1" si="59"/>
        <v>141.5441907489656</v>
      </c>
    </row>
    <row r="282" spans="2:21" ht="28.8" x14ac:dyDescent="0.3">
      <c r="B282" s="103">
        <v>276</v>
      </c>
      <c r="C282" s="103" t="str">
        <f>'14.1.ТС УЧ'!C281</f>
        <v>Котельная с. Кременки</v>
      </c>
      <c r="D282" s="103" t="str">
        <f>'14.1.ТС УЧ'!D281</f>
        <v>УТ4</v>
      </c>
      <c r="E282" s="103" t="str">
        <f>'14.1.ТС УЧ'!E281</f>
        <v xml:space="preserve">ТК3 </v>
      </c>
      <c r="F282" s="103">
        <f>IF('14.1.ТС УЧ'!G281="Подземная канальная или подвальная",2,IF('14.1.ТС УЧ'!G281="Подземная бесканальная",2,IF('14.1.ТС УЧ'!G281="Надземная",1,0)))</f>
        <v>2</v>
      </c>
      <c r="G282" s="103">
        <f t="shared" si="50"/>
        <v>0.05</v>
      </c>
      <c r="H282" s="103">
        <f ca="1">IF(C282=0,0,(YEAR(TODAY())-'14.1.ТС УЧ'!F281)*0.85)</f>
        <v>45.05</v>
      </c>
      <c r="I282" s="103">
        <f>IF(C282=0,0,'14.1.ТС УЧ'!I281/1000)</f>
        <v>7.4999999999999997E-3</v>
      </c>
      <c r="J282" s="24">
        <f>IF(C282=0,0,'14.1.ТС УЧ'!H281/1000)</f>
        <v>0.1</v>
      </c>
      <c r="K282" s="103">
        <f t="shared" si="51"/>
        <v>7.4999999999999997E-3</v>
      </c>
      <c r="L282" s="25">
        <f t="shared" ca="1" si="52"/>
        <v>4.7557424249235032</v>
      </c>
      <c r="M282" s="25">
        <f t="shared" ca="1" si="53"/>
        <v>0.10694008955202101</v>
      </c>
      <c r="N282" s="25">
        <f t="shared" ca="1" si="54"/>
        <v>14.258678606936137</v>
      </c>
      <c r="O282" s="24">
        <f t="shared" si="55"/>
        <v>6.7429945064415149</v>
      </c>
      <c r="P282" s="11">
        <f t="shared" si="56"/>
        <v>0.14830206357794154</v>
      </c>
      <c r="Q282" s="11">
        <f t="shared" si="57"/>
        <v>0</v>
      </c>
      <c r="R282" s="10">
        <f t="shared" ca="1" si="58"/>
        <v>0.89857950567844913</v>
      </c>
      <c r="U282" s="10">
        <f t="shared" ca="1" si="59"/>
        <v>142.26528718533325</v>
      </c>
    </row>
    <row r="283" spans="2:21" ht="28.8" x14ac:dyDescent="0.3">
      <c r="B283" s="103">
        <v>277</v>
      </c>
      <c r="C283" s="103" t="str">
        <f>'14.1.ТС УЧ'!C282</f>
        <v>Котельная с. Кременки</v>
      </c>
      <c r="D283" s="103" t="str">
        <f>'14.1.ТС УЧ'!D282</f>
        <v>УТ2</v>
      </c>
      <c r="E283" s="103" t="str">
        <f>'14.1.ТС УЧ'!E282</f>
        <v xml:space="preserve">ТК1 </v>
      </c>
      <c r="F283" s="103">
        <f>IF('14.1.ТС УЧ'!G282="Подземная канальная или подвальная",2,IF('14.1.ТС УЧ'!G282="Подземная бесканальная",2,IF('14.1.ТС УЧ'!G282="Надземная",1,0)))</f>
        <v>2</v>
      </c>
      <c r="G283" s="103">
        <f t="shared" si="50"/>
        <v>0.05</v>
      </c>
      <c r="H283" s="103">
        <f ca="1">IF(C283=0,0,(YEAR(TODAY())-'14.1.ТС УЧ'!F282)*0.85)</f>
        <v>45.05</v>
      </c>
      <c r="I283" s="103">
        <f>IF(C283=0,0,'14.1.ТС УЧ'!I282/1000)</f>
        <v>0.216</v>
      </c>
      <c r="J283" s="24">
        <f>IF(C283=0,0,'14.1.ТС УЧ'!H282/1000)</f>
        <v>8.1000000000000003E-2</v>
      </c>
      <c r="K283" s="103">
        <f t="shared" si="51"/>
        <v>0.216</v>
      </c>
      <c r="L283" s="25">
        <f t="shared" ca="1" si="52"/>
        <v>4.7557424249235032</v>
      </c>
      <c r="M283" s="25">
        <f t="shared" ca="1" si="53"/>
        <v>3.0798745790982056</v>
      </c>
      <c r="N283" s="25">
        <f t="shared" ca="1" si="54"/>
        <v>14.258678606936137</v>
      </c>
      <c r="O283" s="24">
        <f t="shared" si="55"/>
        <v>5.8307076129293618</v>
      </c>
      <c r="P283" s="11">
        <f t="shared" si="56"/>
        <v>0.17150577020575339</v>
      </c>
      <c r="Q283" s="11">
        <f t="shared" si="57"/>
        <v>0</v>
      </c>
      <c r="R283" s="10">
        <f t="shared" ca="1" si="58"/>
        <v>4.596502126195285E-2</v>
      </c>
      <c r="U283" s="10">
        <f t="shared" ca="1" si="59"/>
        <v>160.22313534054877</v>
      </c>
    </row>
    <row r="284" spans="2:21" ht="28.8" x14ac:dyDescent="0.3">
      <c r="B284" s="103">
        <v>278</v>
      </c>
      <c r="C284" s="103" t="str">
        <f>'14.1.ТС УЧ'!C283</f>
        <v>Котельная с. Кременки</v>
      </c>
      <c r="D284" s="103" t="str">
        <f>'14.1.ТС УЧ'!D283</f>
        <v>ТК16</v>
      </c>
      <c r="E284" s="103" t="str">
        <f>'14.1.ТС УЧ'!E283</f>
        <v xml:space="preserve">ТК17 </v>
      </c>
      <c r="F284" s="103">
        <f>IF('14.1.ТС УЧ'!G283="Подземная канальная или подвальная",2,IF('14.1.ТС УЧ'!G283="Подземная бесканальная",2,IF('14.1.ТС УЧ'!G283="Надземная",1,0)))</f>
        <v>2</v>
      </c>
      <c r="G284" s="103">
        <f t="shared" si="50"/>
        <v>0.05</v>
      </c>
      <c r="H284" s="103">
        <f ca="1">IF(C284=0,0,(YEAR(TODAY())-'14.1.ТС УЧ'!F283)*0.85)</f>
        <v>45.05</v>
      </c>
      <c r="I284" s="103">
        <f>IF(C284=0,0,'14.1.ТС УЧ'!I283/1000)</f>
        <v>0.108</v>
      </c>
      <c r="J284" s="24">
        <f>IF(C284=0,0,'14.1.ТС УЧ'!H283/1000)</f>
        <v>8.1000000000000003E-2</v>
      </c>
      <c r="K284" s="103">
        <f t="shared" si="51"/>
        <v>0.108</v>
      </c>
      <c r="L284" s="25">
        <f t="shared" ca="1" si="52"/>
        <v>4.7557424249235032</v>
      </c>
      <c r="M284" s="25">
        <f t="shared" ca="1" si="53"/>
        <v>1.5399372895491028</v>
      </c>
      <c r="N284" s="25">
        <f t="shared" ca="1" si="54"/>
        <v>14.258678606936137</v>
      </c>
      <c r="O284" s="24">
        <f t="shared" si="55"/>
        <v>5.8596581494345417</v>
      </c>
      <c r="P284" s="11">
        <f t="shared" si="56"/>
        <v>0.17065841974015161</v>
      </c>
      <c r="Q284" s="11">
        <f t="shared" si="57"/>
        <v>0</v>
      </c>
      <c r="R284" s="10">
        <f t="shared" ca="1" si="58"/>
        <v>0.21439454578405873</v>
      </c>
      <c r="U284" s="10">
        <f t="shared" ca="1" si="59"/>
        <v>169.24664142887332</v>
      </c>
    </row>
    <row r="285" spans="2:21" ht="28.8" x14ac:dyDescent="0.3">
      <c r="B285" s="103">
        <v>279</v>
      </c>
      <c r="C285" s="103" t="str">
        <f>'14.1.ТС УЧ'!C284</f>
        <v>Котельная с. Кременки</v>
      </c>
      <c r="D285" s="103" t="str">
        <f>'14.1.ТС УЧ'!D284</f>
        <v>ТК17</v>
      </c>
      <c r="E285" s="103" t="str">
        <f>'14.1.ТС УЧ'!E284</f>
        <v xml:space="preserve">ТК18 </v>
      </c>
      <c r="F285" s="103">
        <f>IF('14.1.ТС УЧ'!G284="Подземная канальная или подвальная",2,IF('14.1.ТС УЧ'!G284="Подземная бесканальная",2,IF('14.1.ТС УЧ'!G284="Надземная",1,0)))</f>
        <v>2</v>
      </c>
      <c r="G285" s="103">
        <f t="shared" si="50"/>
        <v>0.05</v>
      </c>
      <c r="H285" s="103">
        <f ca="1">IF(C285=0,0,(YEAR(TODAY())-'14.1.ТС УЧ'!F284)*0.85)</f>
        <v>45.05</v>
      </c>
      <c r="I285" s="103">
        <f>IF(C285=0,0,'14.1.ТС УЧ'!I284/1000)</f>
        <v>0.03</v>
      </c>
      <c r="J285" s="24">
        <f>IF(C285=0,0,'14.1.ТС УЧ'!H284/1000)</f>
        <v>8.1000000000000003E-2</v>
      </c>
      <c r="K285" s="103">
        <f t="shared" si="51"/>
        <v>0.03</v>
      </c>
      <c r="L285" s="25">
        <f t="shared" ca="1" si="52"/>
        <v>4.7557424249235032</v>
      </c>
      <c r="M285" s="25">
        <f t="shared" ca="1" si="53"/>
        <v>0.42776035820808406</v>
      </c>
      <c r="N285" s="25">
        <f t="shared" ca="1" si="54"/>
        <v>14.258678606936137</v>
      </c>
      <c r="O285" s="24">
        <f t="shared" si="55"/>
        <v>5.8805668702438378</v>
      </c>
      <c r="P285" s="11">
        <f t="shared" si="56"/>
        <v>0.17005163312742586</v>
      </c>
      <c r="Q285" s="11">
        <f t="shared" si="57"/>
        <v>0</v>
      </c>
      <c r="R285" s="10">
        <f t="shared" ca="1" si="58"/>
        <v>0.65196763477183506</v>
      </c>
      <c r="U285" s="10">
        <f t="shared" ca="1" si="59"/>
        <v>171.76211481975542</v>
      </c>
    </row>
    <row r="286" spans="2:21" ht="43.2" x14ac:dyDescent="0.3">
      <c r="B286" s="103">
        <v>280</v>
      </c>
      <c r="C286" s="103" t="str">
        <f>'14.1.ТС УЧ'!C285</f>
        <v>Котельная с. Кременки</v>
      </c>
      <c r="D286" s="103" t="str">
        <f>'14.1.ТС УЧ'!D285</f>
        <v>ТК18</v>
      </c>
      <c r="E286" s="103" t="str">
        <f>'14.1.ТС УЧ'!E285</f>
        <v xml:space="preserve">ул. Новостройка, 5 </v>
      </c>
      <c r="F286" s="103">
        <f>IF('14.1.ТС УЧ'!G285="Подземная канальная или подвальная",2,IF('14.1.ТС УЧ'!G285="Подземная бесканальная",2,IF('14.1.ТС УЧ'!G285="Надземная",1,0)))</f>
        <v>2</v>
      </c>
      <c r="G286" s="103">
        <f t="shared" si="50"/>
        <v>0.05</v>
      </c>
      <c r="H286" s="103">
        <f ca="1">IF(C286=0,0,(YEAR(TODAY())-'14.1.ТС УЧ'!F285)*0.85)</f>
        <v>45.05</v>
      </c>
      <c r="I286" s="103">
        <f>IF(C286=0,0,'14.1.ТС УЧ'!I285/1000)</f>
        <v>1.2E-2</v>
      </c>
      <c r="J286" s="24">
        <f>IF(C286=0,0,'14.1.ТС УЧ'!H285/1000)</f>
        <v>8.1000000000000003E-2</v>
      </c>
      <c r="K286" s="103">
        <f t="shared" si="51"/>
        <v>1.2E-2</v>
      </c>
      <c r="L286" s="25">
        <f t="shared" ca="1" si="52"/>
        <v>4.7557424249235032</v>
      </c>
      <c r="M286" s="25">
        <f t="shared" ca="1" si="53"/>
        <v>0.17110414328323365</v>
      </c>
      <c r="N286" s="25">
        <f t="shared" ca="1" si="54"/>
        <v>14.258678606936137</v>
      </c>
      <c r="O286" s="24">
        <f t="shared" si="55"/>
        <v>5.8853919596613666</v>
      </c>
      <c r="P286" s="11">
        <f t="shared" si="56"/>
        <v>0.1699122177170232</v>
      </c>
      <c r="Q286" s="11">
        <f t="shared" si="57"/>
        <v>0</v>
      </c>
      <c r="R286" s="10">
        <f t="shared" ca="1" si="58"/>
        <v>0.84273380383616681</v>
      </c>
      <c r="U286" s="10">
        <f t="shared" ca="1" si="59"/>
        <v>172.76912976889932</v>
      </c>
    </row>
    <row r="287" spans="2:21" ht="28.8" x14ac:dyDescent="0.3">
      <c r="B287" s="103">
        <v>281</v>
      </c>
      <c r="C287" s="103" t="str">
        <f>'14.1.ТС УЧ'!C286</f>
        <v>Котельная с. Кременки</v>
      </c>
      <c r="D287" s="103" t="str">
        <f>'14.1.ТС УЧ'!D286</f>
        <v>ТК16</v>
      </c>
      <c r="E287" s="103" t="str">
        <f>'14.1.ТС УЧ'!E286</f>
        <v xml:space="preserve">УТ21-ГВС </v>
      </c>
      <c r="F287" s="103">
        <f>IF('14.1.ТС УЧ'!G286="Подземная канальная или подвальная",2,IF('14.1.ТС УЧ'!G286="Подземная бесканальная",2,IF('14.1.ТС УЧ'!G286="Надземная",1,0)))</f>
        <v>2</v>
      </c>
      <c r="G287" s="103">
        <f t="shared" si="50"/>
        <v>0.05</v>
      </c>
      <c r="H287" s="103">
        <f ca="1">IF(C287=0,0,(YEAR(TODAY())-'14.1.ТС УЧ'!F286)*0.85)</f>
        <v>45.05</v>
      </c>
      <c r="I287" s="103">
        <f>IF(C287=0,0,'14.1.ТС УЧ'!I286/1000)</f>
        <v>4.2000000000000003E-2</v>
      </c>
      <c r="J287" s="24">
        <f>IF(C287=0,0,'14.1.ТС УЧ'!H286/1000)</f>
        <v>8.1000000000000003E-2</v>
      </c>
      <c r="K287" s="103">
        <f t="shared" si="51"/>
        <v>4.2000000000000003E-2</v>
      </c>
      <c r="L287" s="25">
        <f t="shared" ca="1" si="52"/>
        <v>4.7557424249235032</v>
      </c>
      <c r="M287" s="25">
        <f t="shared" ca="1" si="53"/>
        <v>0.59886450149131776</v>
      </c>
      <c r="N287" s="25">
        <f t="shared" ca="1" si="54"/>
        <v>14.258678606936137</v>
      </c>
      <c r="O287" s="24">
        <f t="shared" si="55"/>
        <v>5.8773501439654847</v>
      </c>
      <c r="P287" s="11">
        <f t="shared" si="56"/>
        <v>0.1701447039065285</v>
      </c>
      <c r="Q287" s="11">
        <f t="shared" si="57"/>
        <v>0</v>
      </c>
      <c r="R287" s="10">
        <f t="shared" ca="1" si="58"/>
        <v>0.5494351648293373</v>
      </c>
      <c r="U287" s="10">
        <f t="shared" ca="1" si="59"/>
        <v>176.28886613295512</v>
      </c>
    </row>
    <row r="288" spans="2:21" ht="43.2" x14ac:dyDescent="0.3">
      <c r="B288" s="103">
        <v>282</v>
      </c>
      <c r="C288" s="103" t="str">
        <f>'14.1.ТС УЧ'!C287</f>
        <v>Котельная с. Кременки</v>
      </c>
      <c r="D288" s="103" t="str">
        <f>'14.1.ТС УЧ'!D287</f>
        <v>УТ1</v>
      </c>
      <c r="E288" s="103" t="str">
        <f>'14.1.ТС УЧ'!E287</f>
        <v xml:space="preserve">ул. Новостройка, 21 </v>
      </c>
      <c r="F288" s="103">
        <f>IF('14.1.ТС УЧ'!G287="Подземная канальная или подвальная",2,IF('14.1.ТС УЧ'!G287="Подземная бесканальная",2,IF('14.1.ТС УЧ'!G287="Надземная",1,0)))</f>
        <v>1</v>
      </c>
      <c r="G288" s="103">
        <f t="shared" si="50"/>
        <v>0.05</v>
      </c>
      <c r="H288" s="103">
        <f ca="1">IF(C288=0,0,(YEAR(TODAY())-'14.1.ТС УЧ'!F287)*0.85)</f>
        <v>45.9</v>
      </c>
      <c r="I288" s="103">
        <f>IF(C288=0,0,'14.1.ТС УЧ'!I287/1000)</f>
        <v>8.0000000000000002E-3</v>
      </c>
      <c r="J288" s="24">
        <f>IF(C288=0,0,'14.1.ТС УЧ'!H287/1000)</f>
        <v>5.0999999999999997E-2</v>
      </c>
      <c r="K288" s="103">
        <f t="shared" si="51"/>
        <v>8.0000000000000002E-3</v>
      </c>
      <c r="L288" s="25">
        <f t="shared" ca="1" si="52"/>
        <v>4.9622180061426739</v>
      </c>
      <c r="M288" s="25">
        <f t="shared" ca="1" si="53"/>
        <v>0.16761239458871499</v>
      </c>
      <c r="N288" s="25">
        <f t="shared" ca="1" si="54"/>
        <v>20.951549323589372</v>
      </c>
      <c r="O288" s="24">
        <f t="shared" si="55"/>
        <v>4.6184522782776751</v>
      </c>
      <c r="P288" s="11">
        <f t="shared" si="56"/>
        <v>0.21652275259038131</v>
      </c>
      <c r="Q288" s="11">
        <f t="shared" si="57"/>
        <v>0</v>
      </c>
      <c r="R288" s="10">
        <f t="shared" ca="1" si="58"/>
        <v>0.84568156191575405</v>
      </c>
      <c r="U288" s="10">
        <f t="shared" ca="1" si="59"/>
        <v>177.06297597861095</v>
      </c>
    </row>
    <row r="289" spans="2:21" ht="28.8" x14ac:dyDescent="0.3">
      <c r="B289" s="103">
        <v>283</v>
      </c>
      <c r="C289" s="103" t="str">
        <f>'14.1.ТС УЧ'!C288</f>
        <v>Котельная с. Кременки</v>
      </c>
      <c r="D289" s="103" t="str">
        <f>'14.1.ТС УЧ'!D288</f>
        <v>Котельная с. Кременки</v>
      </c>
      <c r="E289" s="103" t="str">
        <f>'14.1.ТС УЧ'!E288</f>
        <v xml:space="preserve">УТ1-ГВС </v>
      </c>
      <c r="F289" s="103">
        <f>IF('14.1.ТС УЧ'!G288="Подземная канальная или подвальная",2,IF('14.1.ТС УЧ'!G288="Подземная бесканальная",2,IF('14.1.ТС УЧ'!G288="Надземная",1,0)))</f>
        <v>1</v>
      </c>
      <c r="G289" s="103">
        <f t="shared" si="50"/>
        <v>0.05</v>
      </c>
      <c r="H289" s="103">
        <f ca="1">IF(C289=0,0,(YEAR(TODAY())-'14.1.ТС УЧ'!F288)*0.85)</f>
        <v>45.9</v>
      </c>
      <c r="I289" s="103">
        <f>IF(C289=0,0,'14.1.ТС УЧ'!I288/1000)</f>
        <v>9.9000000000000005E-2</v>
      </c>
      <c r="J289" s="24">
        <f>IF(C289=0,0,'14.1.ТС УЧ'!H288/1000)</f>
        <v>5.0999999999999997E-2</v>
      </c>
      <c r="K289" s="103">
        <f t="shared" si="51"/>
        <v>9.9000000000000005E-2</v>
      </c>
      <c r="L289" s="25">
        <f t="shared" ca="1" si="52"/>
        <v>4.9622180061426739</v>
      </c>
      <c r="M289" s="25">
        <f t="shared" ca="1" si="53"/>
        <v>2.0742033830353481</v>
      </c>
      <c r="N289" s="25">
        <f t="shared" ca="1" si="54"/>
        <v>20.951549323589372</v>
      </c>
      <c r="O289" s="24">
        <f t="shared" si="55"/>
        <v>4.6044507177588647</v>
      </c>
      <c r="P289" s="11">
        <f t="shared" si="56"/>
        <v>0.21718117128349512</v>
      </c>
      <c r="Q289" s="11">
        <f t="shared" si="57"/>
        <v>0</v>
      </c>
      <c r="R289" s="10">
        <f t="shared" ca="1" si="58"/>
        <v>0.12565648772290611</v>
      </c>
      <c r="U289" s="10">
        <f t="shared" ca="1" si="59"/>
        <v>186.61354323440594</v>
      </c>
    </row>
    <row r="290" spans="2:21" ht="43.2" x14ac:dyDescent="0.3">
      <c r="B290" s="103">
        <v>284</v>
      </c>
      <c r="C290" s="103" t="str">
        <f>'14.1.ТС УЧ'!C289</f>
        <v>Котельная с. Кременки</v>
      </c>
      <c r="D290" s="103" t="str">
        <f>'14.1.ТС УЧ'!D289</f>
        <v>УТ1-ГВС</v>
      </c>
      <c r="E290" s="103" t="str">
        <f>'14.1.ТС УЧ'!E289</f>
        <v xml:space="preserve">ул. Новостройка, 21 </v>
      </c>
      <c r="F290" s="103">
        <f>IF('14.1.ТС УЧ'!G289="Подземная канальная или подвальная",2,IF('14.1.ТС УЧ'!G289="Подземная бесканальная",2,IF('14.1.ТС УЧ'!G289="Надземная",1,0)))</f>
        <v>1</v>
      </c>
      <c r="G290" s="103">
        <f t="shared" si="50"/>
        <v>0.05</v>
      </c>
      <c r="H290" s="103">
        <f ca="1">IF(C290=0,0,(YEAR(TODAY())-'14.1.ТС УЧ'!F289)*0.85)</f>
        <v>45.9</v>
      </c>
      <c r="I290" s="103">
        <f>IF(C290=0,0,'14.1.ТС УЧ'!I289/1000)</f>
        <v>8.0000000000000002E-3</v>
      </c>
      <c r="J290" s="24">
        <f>IF(C290=0,0,'14.1.ТС УЧ'!H289/1000)</f>
        <v>5.0999999999999997E-2</v>
      </c>
      <c r="K290" s="103">
        <f t="shared" si="51"/>
        <v>8.0000000000000002E-3</v>
      </c>
      <c r="L290" s="25">
        <f t="shared" ca="1" si="52"/>
        <v>4.9622180061426739</v>
      </c>
      <c r="M290" s="25">
        <f t="shared" ca="1" si="53"/>
        <v>0.16761239458871499</v>
      </c>
      <c r="N290" s="25">
        <f t="shared" ca="1" si="54"/>
        <v>20.951549323589372</v>
      </c>
      <c r="O290" s="24">
        <f t="shared" si="55"/>
        <v>4.6184522782776751</v>
      </c>
      <c r="P290" s="11">
        <f t="shared" si="56"/>
        <v>0.21652275259038131</v>
      </c>
      <c r="Q290" s="11">
        <f t="shared" si="57"/>
        <v>0</v>
      </c>
      <c r="R290" s="10">
        <f t="shared" ca="1" si="58"/>
        <v>0.84568156191575405</v>
      </c>
      <c r="U290" s="10">
        <f t="shared" ca="1" si="59"/>
        <v>187.38765308006177</v>
      </c>
    </row>
    <row r="291" spans="2:21" ht="28.8" x14ac:dyDescent="0.3">
      <c r="B291" s="103">
        <v>285</v>
      </c>
      <c r="C291" s="103" t="str">
        <f>'14.1.ТС УЧ'!C290</f>
        <v>Котельная с. Кременки</v>
      </c>
      <c r="D291" s="103" t="str">
        <f>'14.1.ТС УЧ'!D290</f>
        <v>УТ1-ГВС</v>
      </c>
      <c r="E291" s="103" t="str">
        <f>'14.1.ТС УЧ'!E290</f>
        <v xml:space="preserve">УТ2-ГВС </v>
      </c>
      <c r="F291" s="103">
        <f>IF('14.1.ТС УЧ'!G290="Подземная канальная или подвальная",2,IF('14.1.ТС УЧ'!G290="Подземная бесканальная",2,IF('14.1.ТС УЧ'!G290="Надземная",1,0)))</f>
        <v>1</v>
      </c>
      <c r="G291" s="103">
        <f t="shared" si="50"/>
        <v>0.05</v>
      </c>
      <c r="H291" s="103">
        <f ca="1">IF(C291=0,0,(YEAR(TODAY())-'14.1.ТС УЧ'!F290)*0.85)</f>
        <v>45.9</v>
      </c>
      <c r="I291" s="103">
        <f>IF(C291=0,0,'14.1.ТС УЧ'!I290/1000)</f>
        <v>4.7E-2</v>
      </c>
      <c r="J291" s="24">
        <f>IF(C291=0,0,'14.1.ТС УЧ'!H290/1000)</f>
        <v>5.0999999999999997E-2</v>
      </c>
      <c r="K291" s="103">
        <f t="shared" si="51"/>
        <v>4.7E-2</v>
      </c>
      <c r="L291" s="25">
        <f t="shared" ca="1" si="52"/>
        <v>4.9622180061426739</v>
      </c>
      <c r="M291" s="25">
        <f t="shared" ca="1" si="53"/>
        <v>0.98472281820870045</v>
      </c>
      <c r="N291" s="25">
        <f t="shared" ca="1" si="54"/>
        <v>20.951549323589372</v>
      </c>
      <c r="O291" s="24">
        <f t="shared" si="55"/>
        <v>4.612451609483899</v>
      </c>
      <c r="P291" s="11">
        <f t="shared" si="56"/>
        <v>0.21680444255368417</v>
      </c>
      <c r="Q291" s="11">
        <f t="shared" si="57"/>
        <v>0</v>
      </c>
      <c r="R291" s="10">
        <f t="shared" ca="1" si="58"/>
        <v>0.37354275183747065</v>
      </c>
      <c r="U291" s="10">
        <f t="shared" ca="1" si="59"/>
        <v>191.92963942780401</v>
      </c>
    </row>
    <row r="292" spans="2:21" ht="28.8" x14ac:dyDescent="0.3">
      <c r="B292" s="103">
        <v>286</v>
      </c>
      <c r="C292" s="103" t="str">
        <f>'14.1.ТС УЧ'!C291</f>
        <v>Котельная с. Кременки</v>
      </c>
      <c r="D292" s="103" t="str">
        <f>'14.1.ТС УЧ'!D291</f>
        <v>УТ2-ГВС</v>
      </c>
      <c r="E292" s="103" t="str">
        <f>'14.1.ТС УЧ'!E291</f>
        <v xml:space="preserve">УТ3-ГВС </v>
      </c>
      <c r="F292" s="103">
        <f>IF('14.1.ТС УЧ'!G291="Подземная канальная или подвальная",2,IF('14.1.ТС УЧ'!G291="Подземная бесканальная",2,IF('14.1.ТС УЧ'!G291="Надземная",1,0)))</f>
        <v>1</v>
      </c>
      <c r="G292" s="103">
        <f t="shared" si="50"/>
        <v>0.05</v>
      </c>
      <c r="H292" s="103">
        <f ca="1">IF(C292=0,0,(YEAR(TODAY())-'14.1.ТС УЧ'!F291)*0.85)</f>
        <v>45.9</v>
      </c>
      <c r="I292" s="103">
        <f>IF(C292=0,0,'14.1.ТС УЧ'!I291/1000)</f>
        <v>8.7999999999999995E-2</v>
      </c>
      <c r="J292" s="24">
        <f>IF(C292=0,0,'14.1.ТС УЧ'!H291/1000)</f>
        <v>5.0999999999999997E-2</v>
      </c>
      <c r="K292" s="103">
        <f t="shared" si="51"/>
        <v>8.7999999999999995E-2</v>
      </c>
      <c r="L292" s="25">
        <f t="shared" ca="1" si="52"/>
        <v>4.9622180061426739</v>
      </c>
      <c r="M292" s="25">
        <f t="shared" ca="1" si="53"/>
        <v>1.8437363404758647</v>
      </c>
      <c r="N292" s="25">
        <f t="shared" ca="1" si="54"/>
        <v>20.951549323589372</v>
      </c>
      <c r="O292" s="24">
        <f t="shared" si="55"/>
        <v>4.6061432140853142</v>
      </c>
      <c r="P292" s="11">
        <f t="shared" si="56"/>
        <v>0.21710136952365244</v>
      </c>
      <c r="Q292" s="11">
        <f t="shared" si="57"/>
        <v>0</v>
      </c>
      <c r="R292" s="10">
        <f t="shared" ca="1" si="58"/>
        <v>0.15822513731481941</v>
      </c>
      <c r="U292" s="10">
        <f t="shared" ca="1" si="59"/>
        <v>200.42215306104941</v>
      </c>
    </row>
    <row r="293" spans="2:21" ht="28.8" x14ac:dyDescent="0.3">
      <c r="B293" s="103">
        <v>287</v>
      </c>
      <c r="C293" s="103" t="str">
        <f>'14.1.ТС УЧ'!C292</f>
        <v>Котельная с. Кременки</v>
      </c>
      <c r="D293" s="103" t="str">
        <f>'14.1.ТС УЧ'!D292</f>
        <v>УТ3</v>
      </c>
      <c r="E293" s="103" t="str">
        <f>'14.1.ТС УЧ'!E292</f>
        <v xml:space="preserve">ТК2 </v>
      </c>
      <c r="F293" s="103">
        <f>IF('14.1.ТС УЧ'!G292="Подземная канальная или подвальная",2,IF('14.1.ТС УЧ'!G292="Подземная бесканальная",2,IF('14.1.ТС УЧ'!G292="Надземная",1,0)))</f>
        <v>2</v>
      </c>
      <c r="G293" s="103">
        <f t="shared" si="50"/>
        <v>0.05</v>
      </c>
      <c r="H293" s="103">
        <f ca="1">IF(C293=0,0,(YEAR(TODAY())-'14.1.ТС УЧ'!F292)*0.85)</f>
        <v>45.9</v>
      </c>
      <c r="I293" s="103">
        <f>IF(C293=0,0,'14.1.ТС УЧ'!I292/1000)</f>
        <v>4.2999999999999997E-2</v>
      </c>
      <c r="J293" s="24">
        <f>IF(C293=0,0,'14.1.ТС УЧ'!H292/1000)</f>
        <v>5.0999999999999997E-2</v>
      </c>
      <c r="K293" s="103">
        <f t="shared" si="51"/>
        <v>4.2999999999999997E-2</v>
      </c>
      <c r="L293" s="25">
        <f t="shared" ca="1" si="52"/>
        <v>4.9622180061426739</v>
      </c>
      <c r="M293" s="25">
        <f t="shared" ca="1" si="53"/>
        <v>0.90091662091434288</v>
      </c>
      <c r="N293" s="25">
        <f t="shared" ca="1" si="54"/>
        <v>20.951549323589372</v>
      </c>
      <c r="O293" s="24">
        <f t="shared" si="55"/>
        <v>4.613067062693518</v>
      </c>
      <c r="P293" s="11">
        <f t="shared" si="56"/>
        <v>0.21677551754821253</v>
      </c>
      <c r="Q293" s="11">
        <f t="shared" si="57"/>
        <v>0</v>
      </c>
      <c r="R293" s="10">
        <f t="shared" ca="1" si="58"/>
        <v>0.40619716023384383</v>
      </c>
      <c r="U293" s="10">
        <f t="shared" ca="1" si="59"/>
        <v>204.57814185122251</v>
      </c>
    </row>
    <row r="294" spans="2:21" ht="43.2" x14ac:dyDescent="0.3">
      <c r="B294" s="103">
        <v>288</v>
      </c>
      <c r="C294" s="103" t="str">
        <f>'14.1.ТС УЧ'!C293</f>
        <v>Котельная с. Кременки</v>
      </c>
      <c r="D294" s="103" t="str">
        <f>'14.1.ТС УЧ'!D293</f>
        <v>ТК4</v>
      </c>
      <c r="E294" s="103" t="str">
        <f>'14.1.ТС УЧ'!E293</f>
        <v xml:space="preserve">ул. Новостройка, 1 </v>
      </c>
      <c r="F294" s="103">
        <f>IF('14.1.ТС УЧ'!G293="Подземная канальная или подвальная",2,IF('14.1.ТС УЧ'!G293="Подземная бесканальная",2,IF('14.1.ТС УЧ'!G293="Надземная",1,0)))</f>
        <v>2</v>
      </c>
      <c r="G294" s="103">
        <f t="shared" si="50"/>
        <v>0.05</v>
      </c>
      <c r="H294" s="103">
        <f ca="1">IF(C294=0,0,(YEAR(TODAY())-'14.1.ТС УЧ'!F293)*0.85)</f>
        <v>45.05</v>
      </c>
      <c r="I294" s="103">
        <f>IF(C294=0,0,'14.1.ТС УЧ'!I293/1000)</f>
        <v>0.01</v>
      </c>
      <c r="J294" s="24">
        <f>IF(C294=0,0,'14.1.ТС УЧ'!H293/1000)</f>
        <v>5.0999999999999997E-2</v>
      </c>
      <c r="K294" s="103">
        <f t="shared" si="51"/>
        <v>0.01</v>
      </c>
      <c r="L294" s="25">
        <f t="shared" ca="1" si="52"/>
        <v>4.7557424249235032</v>
      </c>
      <c r="M294" s="25">
        <f t="shared" ca="1" si="53"/>
        <v>0.14258678606936137</v>
      </c>
      <c r="N294" s="25">
        <f t="shared" ca="1" si="54"/>
        <v>14.258678606936137</v>
      </c>
      <c r="O294" s="24">
        <f t="shared" si="55"/>
        <v>4.6181445516728656</v>
      </c>
      <c r="P294" s="11">
        <f t="shared" si="56"/>
        <v>0.21653718042189962</v>
      </c>
      <c r="Q294" s="11">
        <f t="shared" si="57"/>
        <v>0</v>
      </c>
      <c r="R294" s="10">
        <f t="shared" ca="1" si="58"/>
        <v>0.86711229775867549</v>
      </c>
      <c r="U294" s="10">
        <f t="shared" ca="1" si="59"/>
        <v>205.23662824044928</v>
      </c>
    </row>
    <row r="295" spans="2:21" ht="43.2" x14ac:dyDescent="0.3">
      <c r="B295" s="103">
        <v>289</v>
      </c>
      <c r="C295" s="103" t="str">
        <f>'14.1.ТС УЧ'!C294</f>
        <v>Котельная с. Кременки</v>
      </c>
      <c r="D295" s="103" t="str">
        <f>'14.1.ТС УЧ'!D294</f>
        <v>ТК4</v>
      </c>
      <c r="E295" s="103" t="str">
        <f>'14.1.ТС УЧ'!E294</f>
        <v xml:space="preserve">ул. Новостройка, 3 </v>
      </c>
      <c r="F295" s="103">
        <f>IF('14.1.ТС УЧ'!G294="Подземная канальная или подвальная",2,IF('14.1.ТС УЧ'!G294="Подземная бесканальная",2,IF('14.1.ТС УЧ'!G294="Надземная",1,0)))</f>
        <v>2</v>
      </c>
      <c r="G295" s="103">
        <f t="shared" si="50"/>
        <v>0.05</v>
      </c>
      <c r="H295" s="103">
        <f ca="1">IF(C295=0,0,(YEAR(TODAY())-'14.1.ТС УЧ'!F294)*0.85)</f>
        <v>45.05</v>
      </c>
      <c r="I295" s="103">
        <f>IF(C295=0,0,'14.1.ТС УЧ'!I294/1000)</f>
        <v>5.8000000000000003E-2</v>
      </c>
      <c r="J295" s="24">
        <f>IF(C295=0,0,'14.1.ТС УЧ'!H294/1000)</f>
        <v>5.0999999999999997E-2</v>
      </c>
      <c r="K295" s="103">
        <f t="shared" si="51"/>
        <v>5.8000000000000003E-2</v>
      </c>
      <c r="L295" s="25">
        <f t="shared" ca="1" si="52"/>
        <v>4.7557424249235032</v>
      </c>
      <c r="M295" s="25">
        <f t="shared" ca="1" si="53"/>
        <v>0.82700335920229595</v>
      </c>
      <c r="N295" s="25">
        <f t="shared" ca="1" si="54"/>
        <v>14.258678606936137</v>
      </c>
      <c r="O295" s="24">
        <f t="shared" si="55"/>
        <v>4.6107591131574504</v>
      </c>
      <c r="P295" s="11">
        <f t="shared" si="56"/>
        <v>0.21688402613495014</v>
      </c>
      <c r="Q295" s="11">
        <f t="shared" si="57"/>
        <v>0</v>
      </c>
      <c r="R295" s="10">
        <f t="shared" ca="1" si="58"/>
        <v>0.43735792918975547</v>
      </c>
      <c r="U295" s="10">
        <f t="shared" ca="1" si="59"/>
        <v>209.04974151550309</v>
      </c>
    </row>
    <row r="296" spans="2:21" ht="43.2" x14ac:dyDescent="0.3">
      <c r="B296" s="103">
        <v>290</v>
      </c>
      <c r="C296" s="103" t="str">
        <f>'14.1.ТС УЧ'!C295</f>
        <v>Котельная с. Кременки</v>
      </c>
      <c r="D296" s="103" t="str">
        <f>'14.1.ТС УЧ'!D295</f>
        <v>ТК5</v>
      </c>
      <c r="E296" s="103" t="str">
        <f>'14.1.ТС УЧ'!E295</f>
        <v xml:space="preserve">ул. Новостройка, 2 </v>
      </c>
      <c r="F296" s="103">
        <f>IF('14.1.ТС УЧ'!G295="Подземная канальная или подвальная",2,IF('14.1.ТС УЧ'!G295="Подземная бесканальная",2,IF('14.1.ТС УЧ'!G295="Надземная",1,0)))</f>
        <v>2</v>
      </c>
      <c r="G296" s="103">
        <f t="shared" si="50"/>
        <v>0.05</v>
      </c>
      <c r="H296" s="103">
        <f ca="1">IF(C296=0,0,(YEAR(TODAY())-'14.1.ТС УЧ'!F295)*0.85)</f>
        <v>45.05</v>
      </c>
      <c r="I296" s="103">
        <f>IF(C296=0,0,'14.1.ТС УЧ'!I295/1000)</f>
        <v>8.9999999999999993E-3</v>
      </c>
      <c r="J296" s="24">
        <f>IF(C296=0,0,'14.1.ТС УЧ'!H295/1000)</f>
        <v>5.0999999999999997E-2</v>
      </c>
      <c r="K296" s="103">
        <f t="shared" si="51"/>
        <v>8.9999999999999993E-3</v>
      </c>
      <c r="L296" s="25">
        <f t="shared" ca="1" si="52"/>
        <v>4.7557424249235032</v>
      </c>
      <c r="M296" s="25">
        <f t="shared" ca="1" si="53"/>
        <v>0.12832810746242523</v>
      </c>
      <c r="N296" s="25">
        <f t="shared" ca="1" si="54"/>
        <v>14.258678606936137</v>
      </c>
      <c r="O296" s="24">
        <f t="shared" si="55"/>
        <v>4.6182984149752704</v>
      </c>
      <c r="P296" s="11">
        <f t="shared" si="56"/>
        <v>0.21652996626580154</v>
      </c>
      <c r="Q296" s="11">
        <f t="shared" si="57"/>
        <v>0</v>
      </c>
      <c r="R296" s="10">
        <f t="shared" ca="1" si="58"/>
        <v>0.87956474004001794</v>
      </c>
      <c r="U296" s="10">
        <f t="shared" ca="1" si="59"/>
        <v>209.64239901079358</v>
      </c>
    </row>
    <row r="297" spans="2:21" ht="43.2" x14ac:dyDescent="0.3">
      <c r="B297" s="103">
        <v>291</v>
      </c>
      <c r="C297" s="103" t="str">
        <f>'14.1.ТС УЧ'!C296</f>
        <v>Котельная с. Кременки</v>
      </c>
      <c r="D297" s="103" t="str">
        <f>'14.1.ТС УЧ'!D296</f>
        <v>ТК6</v>
      </c>
      <c r="E297" s="103" t="str">
        <f>'14.1.ТС УЧ'!E296</f>
        <v xml:space="preserve">ул. Новостройка, 17 </v>
      </c>
      <c r="F297" s="103">
        <f>IF('14.1.ТС УЧ'!G296="Подземная канальная или подвальная",2,IF('14.1.ТС УЧ'!G296="Подземная бесканальная",2,IF('14.1.ТС УЧ'!G296="Надземная",1,0)))</f>
        <v>2</v>
      </c>
      <c r="G297" s="103">
        <f t="shared" si="50"/>
        <v>0.05</v>
      </c>
      <c r="H297" s="103">
        <f ca="1">IF(C297=0,0,(YEAR(TODAY())-'14.1.ТС УЧ'!F296)*0.85)</f>
        <v>45.05</v>
      </c>
      <c r="I297" s="103">
        <f>IF(C297=0,0,'14.1.ТС УЧ'!I296/1000)</f>
        <v>1.6E-2</v>
      </c>
      <c r="J297" s="24">
        <f>IF(C297=0,0,'14.1.ТС УЧ'!H296/1000)</f>
        <v>5.0999999999999997E-2</v>
      </c>
      <c r="K297" s="103">
        <f t="shared" si="51"/>
        <v>1.6E-2</v>
      </c>
      <c r="L297" s="25">
        <f t="shared" ca="1" si="52"/>
        <v>4.7557424249235032</v>
      </c>
      <c r="M297" s="25">
        <f t="shared" ca="1" si="53"/>
        <v>0.22813885771097819</v>
      </c>
      <c r="N297" s="25">
        <f t="shared" ca="1" si="54"/>
        <v>14.258678606936137</v>
      </c>
      <c r="O297" s="24">
        <f t="shared" si="55"/>
        <v>4.6172213718584389</v>
      </c>
      <c r="P297" s="11">
        <f t="shared" si="56"/>
        <v>0.21658047545541409</v>
      </c>
      <c r="Q297" s="11">
        <f t="shared" si="57"/>
        <v>0</v>
      </c>
      <c r="R297" s="10">
        <f t="shared" ca="1" si="58"/>
        <v>0.79601371951794408</v>
      </c>
      <c r="U297" s="10">
        <f t="shared" ca="1" si="59"/>
        <v>210.69576662036809</v>
      </c>
    </row>
    <row r="298" spans="2:21" ht="43.2" x14ac:dyDescent="0.3">
      <c r="B298" s="103">
        <v>292</v>
      </c>
      <c r="C298" s="103" t="str">
        <f>'14.1.ТС УЧ'!C297</f>
        <v>Котельная с. Кременки</v>
      </c>
      <c r="D298" s="103" t="str">
        <f>'14.1.ТС УЧ'!D297</f>
        <v>ТК7</v>
      </c>
      <c r="E298" s="103" t="str">
        <f>'14.1.ТС УЧ'!E297</f>
        <v xml:space="preserve">ул. Новостройка, 11 </v>
      </c>
      <c r="F298" s="103">
        <f>IF('14.1.ТС УЧ'!G297="Подземная канальная или подвальная",2,IF('14.1.ТС УЧ'!G297="Подземная бесканальная",2,IF('14.1.ТС УЧ'!G297="Надземная",1,0)))</f>
        <v>2</v>
      </c>
      <c r="G298" s="103">
        <f t="shared" si="50"/>
        <v>0.05</v>
      </c>
      <c r="H298" s="103">
        <f ca="1">IF(C298=0,0,(YEAR(TODAY())-'14.1.ТС УЧ'!F297)*0.85)</f>
        <v>30.599999999999998</v>
      </c>
      <c r="I298" s="103">
        <f>IF(C298=0,0,'14.1.ТС УЧ'!I297/1000)</f>
        <v>2.7E-2</v>
      </c>
      <c r="J298" s="24">
        <f>IF(C298=0,0,'14.1.ТС УЧ'!H297/1000)</f>
        <v>5.0999999999999997E-2</v>
      </c>
      <c r="K298" s="103">
        <f t="shared" si="51"/>
        <v>2.7E-2</v>
      </c>
      <c r="L298" s="25">
        <f t="shared" ca="1" si="52"/>
        <v>2.3090884111498902</v>
      </c>
      <c r="M298" s="25">
        <f t="shared" ca="1" si="53"/>
        <v>5.8369511537059871E-3</v>
      </c>
      <c r="N298" s="25">
        <f t="shared" ca="1" si="54"/>
        <v>0.21618337606318472</v>
      </c>
      <c r="O298" s="24">
        <f t="shared" si="55"/>
        <v>4.6155288755319894</v>
      </c>
      <c r="P298" s="11">
        <f t="shared" si="56"/>
        <v>0.21665989466586086</v>
      </c>
      <c r="Q298" s="11">
        <f t="shared" si="57"/>
        <v>0</v>
      </c>
      <c r="R298" s="10">
        <f t="shared" ca="1" si="58"/>
        <v>0.99418005074983506</v>
      </c>
      <c r="U298" s="10">
        <f t="shared" ca="1" si="59"/>
        <v>210.72270723696309</v>
      </c>
    </row>
    <row r="299" spans="2:21" ht="43.2" x14ac:dyDescent="0.3">
      <c r="B299" s="103">
        <v>293</v>
      </c>
      <c r="C299" s="103" t="str">
        <f>'14.1.ТС УЧ'!C298</f>
        <v>Котельная с. Кременки</v>
      </c>
      <c r="D299" s="103" t="str">
        <f>'14.1.ТС УЧ'!D298</f>
        <v>ТК9</v>
      </c>
      <c r="E299" s="103" t="str">
        <f>'14.1.ТС УЧ'!E298</f>
        <v xml:space="preserve">ул. Новостройка, 4 </v>
      </c>
      <c r="F299" s="103">
        <f>IF('14.1.ТС УЧ'!G298="Подземная канальная или подвальная",2,IF('14.1.ТС УЧ'!G298="Подземная бесканальная",2,IF('14.1.ТС УЧ'!G298="Надземная",1,0)))</f>
        <v>2</v>
      </c>
      <c r="G299" s="103">
        <f t="shared" si="50"/>
        <v>0.05</v>
      </c>
      <c r="H299" s="103">
        <f ca="1">IF(C299=0,0,(YEAR(TODAY())-'14.1.ТС УЧ'!F298)*0.85)</f>
        <v>45.05</v>
      </c>
      <c r="I299" s="103">
        <f>IF(C299=0,0,'14.1.ТС УЧ'!I298/1000)</f>
        <v>1.7000000000000001E-2</v>
      </c>
      <c r="J299" s="24">
        <f>IF(C299=0,0,'14.1.ТС УЧ'!H298/1000)</f>
        <v>5.0999999999999997E-2</v>
      </c>
      <c r="K299" s="103">
        <f t="shared" si="51"/>
        <v>1.7000000000000001E-2</v>
      </c>
      <c r="L299" s="25">
        <f t="shared" ca="1" si="52"/>
        <v>4.7557424249235032</v>
      </c>
      <c r="M299" s="25">
        <f t="shared" ca="1" si="53"/>
        <v>0.24239753631791433</v>
      </c>
      <c r="N299" s="25">
        <f t="shared" ca="1" si="54"/>
        <v>14.258678606936137</v>
      </c>
      <c r="O299" s="24">
        <f t="shared" si="55"/>
        <v>4.6170675085560342</v>
      </c>
      <c r="P299" s="11">
        <f t="shared" si="56"/>
        <v>0.21658769297760283</v>
      </c>
      <c r="Q299" s="11">
        <f t="shared" si="57"/>
        <v>0</v>
      </c>
      <c r="R299" s="10">
        <f t="shared" ca="1" si="58"/>
        <v>0.78474415123465546</v>
      </c>
      <c r="U299" s="10">
        <f t="shared" ca="1" si="59"/>
        <v>211.84187302605056</v>
      </c>
    </row>
    <row r="300" spans="2:21" ht="43.2" x14ac:dyDescent="0.3">
      <c r="B300" s="103">
        <v>294</v>
      </c>
      <c r="C300" s="103" t="str">
        <f>'14.1.ТС УЧ'!C299</f>
        <v>Котельная с. Кременки</v>
      </c>
      <c r="D300" s="103" t="str">
        <f>'14.1.ТС УЧ'!D299</f>
        <v>ТК9</v>
      </c>
      <c r="E300" s="103" t="str">
        <f>'14.1.ТС УЧ'!E299</f>
        <v xml:space="preserve">ул. Новостройка, 16 </v>
      </c>
      <c r="F300" s="103">
        <f>IF('14.1.ТС УЧ'!G299="Подземная канальная или подвальная",2,IF('14.1.ТС УЧ'!G299="Подземная бесканальная",2,IF('14.1.ТС УЧ'!G299="Надземная",1,0)))</f>
        <v>2</v>
      </c>
      <c r="G300" s="103">
        <f t="shared" si="50"/>
        <v>0.05</v>
      </c>
      <c r="H300" s="103">
        <f ca="1">IF(C300=0,0,(YEAR(TODAY())-'14.1.ТС УЧ'!F299)*0.85)</f>
        <v>45.05</v>
      </c>
      <c r="I300" s="103">
        <f>IF(C300=0,0,'14.1.ТС УЧ'!I299/1000)</f>
        <v>0.14599999999999999</v>
      </c>
      <c r="J300" s="24">
        <f>IF(C300=0,0,'14.1.ТС УЧ'!H299/1000)</f>
        <v>5.0999999999999997E-2</v>
      </c>
      <c r="K300" s="103">
        <f t="shared" si="51"/>
        <v>0.14599999999999999</v>
      </c>
      <c r="L300" s="25">
        <f t="shared" ca="1" si="52"/>
        <v>4.7557424249235032</v>
      </c>
      <c r="M300" s="25">
        <f t="shared" ca="1" si="53"/>
        <v>2.0817670766126759</v>
      </c>
      <c r="N300" s="25">
        <f t="shared" ca="1" si="54"/>
        <v>14.258678606936137</v>
      </c>
      <c r="O300" s="24">
        <f t="shared" si="55"/>
        <v>4.5972191425458533</v>
      </c>
      <c r="P300" s="11">
        <f t="shared" si="56"/>
        <v>0.21752280432866614</v>
      </c>
      <c r="Q300" s="11">
        <f t="shared" si="57"/>
        <v>0</v>
      </c>
      <c r="R300" s="10">
        <f t="shared" ca="1" si="58"/>
        <v>0.12470964587857677</v>
      </c>
      <c r="U300" s="10">
        <f t="shared" ca="1" si="59"/>
        <v>221.41221248097608</v>
      </c>
    </row>
    <row r="301" spans="2:21" ht="28.8" x14ac:dyDescent="0.3">
      <c r="B301" s="103">
        <v>295</v>
      </c>
      <c r="C301" s="103" t="str">
        <f>'14.1.ТС УЧ'!C300</f>
        <v>Котельная с. Кременки</v>
      </c>
      <c r="D301" s="103" t="str">
        <f>'14.1.ТС УЧ'!D300</f>
        <v>ТК10</v>
      </c>
      <c r="E301" s="103" t="str">
        <f>'14.1.ТС УЧ'!E300</f>
        <v xml:space="preserve">ТК11 </v>
      </c>
      <c r="F301" s="103">
        <f>IF('14.1.ТС УЧ'!G300="Подземная канальная или подвальная",2,IF('14.1.ТС УЧ'!G300="Подземная бесканальная",2,IF('14.1.ТС УЧ'!G300="Надземная",1,0)))</f>
        <v>2</v>
      </c>
      <c r="G301" s="103">
        <f t="shared" si="50"/>
        <v>0.05</v>
      </c>
      <c r="H301" s="103">
        <f ca="1">IF(C301=0,0,(YEAR(TODAY())-'14.1.ТС УЧ'!F300)*0.85)</f>
        <v>45.05</v>
      </c>
      <c r="I301" s="103">
        <f>IF(C301=0,0,'14.1.ТС УЧ'!I300/1000)</f>
        <v>1.2999999999999999E-2</v>
      </c>
      <c r="J301" s="24">
        <f>IF(C301=0,0,'14.1.ТС УЧ'!H300/1000)</f>
        <v>5.0999999999999997E-2</v>
      </c>
      <c r="K301" s="103">
        <f t="shared" si="51"/>
        <v>1.2999999999999999E-2</v>
      </c>
      <c r="L301" s="25">
        <f t="shared" ca="1" si="52"/>
        <v>4.7557424249235032</v>
      </c>
      <c r="M301" s="25">
        <f t="shared" ca="1" si="53"/>
        <v>0.18536282189016975</v>
      </c>
      <c r="N301" s="25">
        <f t="shared" ca="1" si="54"/>
        <v>14.258678606936137</v>
      </c>
      <c r="O301" s="24">
        <f t="shared" si="55"/>
        <v>4.6176829617656532</v>
      </c>
      <c r="P301" s="11">
        <f t="shared" si="56"/>
        <v>0.21655882577474142</v>
      </c>
      <c r="Q301" s="11">
        <f t="shared" si="57"/>
        <v>0</v>
      </c>
      <c r="R301" s="10">
        <f t="shared" ca="1" si="58"/>
        <v>0.8308027957214843</v>
      </c>
      <c r="U301" s="10">
        <f t="shared" ca="1" si="59"/>
        <v>222.26815922536312</v>
      </c>
    </row>
    <row r="302" spans="2:21" ht="43.2" x14ac:dyDescent="0.3">
      <c r="B302" s="103">
        <v>296</v>
      </c>
      <c r="C302" s="103" t="str">
        <f>'14.1.ТС УЧ'!C301</f>
        <v>Котельная с. Кременки</v>
      </c>
      <c r="D302" s="103" t="str">
        <f>'14.1.ТС УЧ'!D301</f>
        <v>ТК11</v>
      </c>
      <c r="E302" s="103" t="str">
        <f>'14.1.ТС УЧ'!E301</f>
        <v xml:space="preserve">ул. Новостройка, 20 </v>
      </c>
      <c r="F302" s="103">
        <f>IF('14.1.ТС УЧ'!G301="Подземная канальная или подвальная",2,IF('14.1.ТС УЧ'!G301="Подземная бесканальная",2,IF('14.1.ТС УЧ'!G301="Надземная",1,0)))</f>
        <v>2</v>
      </c>
      <c r="G302" s="103">
        <f t="shared" si="50"/>
        <v>0.05</v>
      </c>
      <c r="H302" s="103">
        <f ca="1">IF(C302=0,0,(YEAR(TODAY())-'14.1.ТС УЧ'!F301)*0.85)</f>
        <v>45.05</v>
      </c>
      <c r="I302" s="103">
        <f>IF(C302=0,0,'14.1.ТС УЧ'!I301/1000)</f>
        <v>0.01</v>
      </c>
      <c r="J302" s="24">
        <f>IF(C302=0,0,'14.1.ТС УЧ'!H301/1000)</f>
        <v>5.0999999999999997E-2</v>
      </c>
      <c r="K302" s="103">
        <f t="shared" si="51"/>
        <v>0.01</v>
      </c>
      <c r="L302" s="25">
        <f t="shared" ca="1" si="52"/>
        <v>4.7557424249235032</v>
      </c>
      <c r="M302" s="25">
        <f t="shared" ca="1" si="53"/>
        <v>0.14258678606936137</v>
      </c>
      <c r="N302" s="25">
        <f t="shared" ca="1" si="54"/>
        <v>14.258678606936137</v>
      </c>
      <c r="O302" s="24">
        <f t="shared" si="55"/>
        <v>4.6181445516728656</v>
      </c>
      <c r="P302" s="11">
        <f t="shared" si="56"/>
        <v>0.21653718042189962</v>
      </c>
      <c r="Q302" s="11">
        <f t="shared" si="57"/>
        <v>0</v>
      </c>
      <c r="R302" s="10">
        <f t="shared" ca="1" si="58"/>
        <v>0.86711229775867549</v>
      </c>
      <c r="U302" s="10">
        <f t="shared" ca="1" si="59"/>
        <v>222.92664561458989</v>
      </c>
    </row>
    <row r="303" spans="2:21" ht="43.2" x14ac:dyDescent="0.3">
      <c r="B303" s="103">
        <v>297</v>
      </c>
      <c r="C303" s="103" t="str">
        <f>'14.1.ТС УЧ'!C302</f>
        <v>Котельная с. Кременки</v>
      </c>
      <c r="D303" s="103" t="str">
        <f>'14.1.ТС УЧ'!D302</f>
        <v>ТК11</v>
      </c>
      <c r="E303" s="103" t="str">
        <f>'14.1.ТС УЧ'!E302</f>
        <v xml:space="preserve">ул. Новостройка, 18 </v>
      </c>
      <c r="F303" s="103">
        <f>IF('14.1.ТС УЧ'!G302="Подземная канальная или подвальная",2,IF('14.1.ТС УЧ'!G302="Подземная бесканальная",2,IF('14.1.ТС УЧ'!G302="Надземная",1,0)))</f>
        <v>2</v>
      </c>
      <c r="G303" s="103">
        <f t="shared" si="50"/>
        <v>0.05</v>
      </c>
      <c r="H303" s="103">
        <f ca="1">IF(C303=0,0,(YEAR(TODAY())-'14.1.ТС УЧ'!F302)*0.85)</f>
        <v>45.05</v>
      </c>
      <c r="I303" s="103">
        <f>IF(C303=0,0,'14.1.ТС УЧ'!I302/1000)</f>
        <v>0.03</v>
      </c>
      <c r="J303" s="24">
        <f>IF(C303=0,0,'14.1.ТС УЧ'!H302/1000)</f>
        <v>5.0999999999999997E-2</v>
      </c>
      <c r="K303" s="103">
        <f t="shared" si="51"/>
        <v>0.03</v>
      </c>
      <c r="L303" s="25">
        <f t="shared" ca="1" si="52"/>
        <v>4.7557424249235032</v>
      </c>
      <c r="M303" s="25">
        <f t="shared" ca="1" si="53"/>
        <v>0.42776035820808406</v>
      </c>
      <c r="N303" s="25">
        <f t="shared" ca="1" si="54"/>
        <v>14.258678606936137</v>
      </c>
      <c r="O303" s="24">
        <f t="shared" si="55"/>
        <v>4.6150672856247761</v>
      </c>
      <c r="P303" s="11">
        <f t="shared" si="56"/>
        <v>0.21668156456024942</v>
      </c>
      <c r="Q303" s="11">
        <f t="shared" si="57"/>
        <v>0</v>
      </c>
      <c r="R303" s="10">
        <f t="shared" ca="1" si="58"/>
        <v>0.65196763477183506</v>
      </c>
      <c r="U303" s="10">
        <f t="shared" ca="1" si="59"/>
        <v>224.90078844984316</v>
      </c>
    </row>
    <row r="304" spans="2:21" ht="43.2" x14ac:dyDescent="0.3">
      <c r="B304" s="103">
        <v>298</v>
      </c>
      <c r="C304" s="103" t="str">
        <f>'14.1.ТС УЧ'!C303</f>
        <v>Котельная с. Кременки</v>
      </c>
      <c r="D304" s="103" t="str">
        <f>'14.1.ТС УЧ'!D303</f>
        <v>ТК12</v>
      </c>
      <c r="E304" s="103" t="str">
        <f>'14.1.ТС УЧ'!E303</f>
        <v xml:space="preserve">ул. Новостройка, 20 </v>
      </c>
      <c r="F304" s="103">
        <f>IF('14.1.ТС УЧ'!G303="Подземная канальная или подвальная",2,IF('14.1.ТС УЧ'!G303="Подземная бесканальная",2,IF('14.1.ТС УЧ'!G303="Надземная",1,0)))</f>
        <v>2</v>
      </c>
      <c r="G304" s="103">
        <f t="shared" si="50"/>
        <v>0.05</v>
      </c>
      <c r="H304" s="103">
        <f ca="1">IF(C304=0,0,(YEAR(TODAY())-'14.1.ТС УЧ'!F303)*0.85)</f>
        <v>45.05</v>
      </c>
      <c r="I304" s="103">
        <f>IF(C304=0,0,'14.1.ТС УЧ'!I303/1000)</f>
        <v>1.4999999999999999E-2</v>
      </c>
      <c r="J304" s="24">
        <f>IF(C304=0,0,'14.1.ТС УЧ'!H303/1000)</f>
        <v>5.0999999999999997E-2</v>
      </c>
      <c r="K304" s="103">
        <f t="shared" si="51"/>
        <v>1.4999999999999999E-2</v>
      </c>
      <c r="L304" s="25">
        <f t="shared" ca="1" si="52"/>
        <v>4.7557424249235032</v>
      </c>
      <c r="M304" s="25">
        <f t="shared" ca="1" si="53"/>
        <v>0.21388017910404203</v>
      </c>
      <c r="N304" s="25">
        <f t="shared" ca="1" si="54"/>
        <v>14.258678606936137</v>
      </c>
      <c r="O304" s="24">
        <f t="shared" si="55"/>
        <v>4.6173752351608437</v>
      </c>
      <c r="P304" s="11">
        <f t="shared" si="56"/>
        <v>0.21657325841423966</v>
      </c>
      <c r="Q304" s="11">
        <f t="shared" si="57"/>
        <v>0</v>
      </c>
      <c r="R304" s="10">
        <f t="shared" ca="1" si="58"/>
        <v>0.80744512802532598</v>
      </c>
      <c r="U304" s="10">
        <f t="shared" ca="1" si="59"/>
        <v>225.88835349212994</v>
      </c>
    </row>
    <row r="305" spans="2:21" ht="43.2" x14ac:dyDescent="0.3">
      <c r="B305" s="103">
        <v>299</v>
      </c>
      <c r="C305" s="103" t="str">
        <f>'14.1.ТС УЧ'!C304</f>
        <v>Котельная с. Кременки</v>
      </c>
      <c r="D305" s="103" t="str">
        <f>'14.1.ТС УЧ'!D304</f>
        <v>ТК14</v>
      </c>
      <c r="E305" s="103" t="str">
        <f>'14.1.ТС УЧ'!E304</f>
        <v xml:space="preserve">ул. Новостройка, 7 </v>
      </c>
      <c r="F305" s="103">
        <f>IF('14.1.ТС УЧ'!G304="Подземная канальная или подвальная",2,IF('14.1.ТС УЧ'!G304="Подземная бесканальная",2,IF('14.1.ТС УЧ'!G304="Надземная",1,0)))</f>
        <v>2</v>
      </c>
      <c r="G305" s="103">
        <f t="shared" si="50"/>
        <v>0.05</v>
      </c>
      <c r="H305" s="103">
        <f ca="1">IF(C305=0,0,(YEAR(TODAY())-'14.1.ТС УЧ'!F304)*0.85)</f>
        <v>45.05</v>
      </c>
      <c r="I305" s="103">
        <f>IF(C305=0,0,'14.1.ТС УЧ'!I304/1000)</f>
        <v>0.06</v>
      </c>
      <c r="J305" s="24">
        <f>IF(C305=0,0,'14.1.ТС УЧ'!H304/1000)</f>
        <v>5.0999999999999997E-2</v>
      </c>
      <c r="K305" s="103">
        <f t="shared" si="51"/>
        <v>0.06</v>
      </c>
      <c r="L305" s="25">
        <f t="shared" ca="1" si="52"/>
        <v>4.7557424249235032</v>
      </c>
      <c r="M305" s="25">
        <f t="shared" ca="1" si="53"/>
        <v>0.85552071641616811</v>
      </c>
      <c r="N305" s="25">
        <f t="shared" ca="1" si="54"/>
        <v>14.258678606936137</v>
      </c>
      <c r="O305" s="24">
        <f t="shared" si="55"/>
        <v>4.6104513865526409</v>
      </c>
      <c r="P305" s="11">
        <f t="shared" si="56"/>
        <v>0.21689850215462894</v>
      </c>
      <c r="Q305" s="11">
        <f t="shared" si="57"/>
        <v>0</v>
      </c>
      <c r="R305" s="10">
        <f t="shared" ca="1" si="58"/>
        <v>0.42506179678998096</v>
      </c>
      <c r="U305" s="10">
        <f t="shared" ca="1" si="59"/>
        <v>229.83269016535536</v>
      </c>
    </row>
    <row r="306" spans="2:21" ht="43.2" x14ac:dyDescent="0.3">
      <c r="B306" s="103">
        <v>300</v>
      </c>
      <c r="C306" s="103" t="str">
        <f>'14.1.ТС УЧ'!C305</f>
        <v>Котельная с. Кременки</v>
      </c>
      <c r="D306" s="103" t="str">
        <f>'14.1.ТС УЧ'!D305</f>
        <v>ТК16</v>
      </c>
      <c r="E306" s="103" t="str">
        <f>'14.1.ТС УЧ'!E305</f>
        <v xml:space="preserve">ул. Новостройка, 8 </v>
      </c>
      <c r="F306" s="103">
        <f>IF('14.1.ТС УЧ'!G305="Подземная канальная или подвальная",2,IF('14.1.ТС УЧ'!G305="Подземная бесканальная",2,IF('14.1.ТС УЧ'!G305="Надземная",1,0)))</f>
        <v>2</v>
      </c>
      <c r="G306" s="103">
        <f t="shared" si="50"/>
        <v>0.05</v>
      </c>
      <c r="H306" s="103">
        <f ca="1">IF(C306=0,0,(YEAR(TODAY())-'14.1.ТС УЧ'!F305)*0.85)</f>
        <v>34.85</v>
      </c>
      <c r="I306" s="103">
        <f>IF(C306=0,0,'14.1.ТС УЧ'!I305/1000)</f>
        <v>1.2999999999999999E-2</v>
      </c>
      <c r="J306" s="24">
        <f>IF(C306=0,0,'14.1.ТС УЧ'!H305/1000)</f>
        <v>5.0999999999999997E-2</v>
      </c>
      <c r="K306" s="103">
        <f t="shared" si="51"/>
        <v>1.2999999999999999E-2</v>
      </c>
      <c r="L306" s="25">
        <f t="shared" ca="1" si="52"/>
        <v>2.8558023001364887</v>
      </c>
      <c r="M306" s="25">
        <f t="shared" ca="1" si="53"/>
        <v>6.5937811313276388E-3</v>
      </c>
      <c r="N306" s="25">
        <f t="shared" ca="1" si="54"/>
        <v>0.50721393317904917</v>
      </c>
      <c r="O306" s="24">
        <f t="shared" si="55"/>
        <v>4.6176829617656532</v>
      </c>
      <c r="P306" s="11">
        <f t="shared" si="56"/>
        <v>0.21655882577474142</v>
      </c>
      <c r="Q306" s="11">
        <f t="shared" si="57"/>
        <v>0</v>
      </c>
      <c r="R306" s="10">
        <f t="shared" ca="1" si="58"/>
        <v>0.99342791014145571</v>
      </c>
      <c r="U306" s="10">
        <f t="shared" ca="1" si="59"/>
        <v>229.86313815613912</v>
      </c>
    </row>
    <row r="307" spans="2:21" ht="43.2" x14ac:dyDescent="0.3">
      <c r="B307" s="103">
        <v>301</v>
      </c>
      <c r="C307" s="103" t="str">
        <f>'14.1.ТС УЧ'!C306</f>
        <v>Котельная с. Кременки</v>
      </c>
      <c r="D307" s="103" t="str">
        <f>'14.1.ТС УЧ'!D306</f>
        <v>УТ21-ГВС</v>
      </c>
      <c r="E307" s="103" t="str">
        <f>'14.1.ТС УЧ'!E306</f>
        <v xml:space="preserve">ул. Новостройка, 9 </v>
      </c>
      <c r="F307" s="103">
        <f>IF('14.1.ТС УЧ'!G306="Подземная канальная или подвальная",2,IF('14.1.ТС УЧ'!G306="Подземная бесканальная",2,IF('14.1.ТС УЧ'!G306="Надземная",1,0)))</f>
        <v>2</v>
      </c>
      <c r="G307" s="103">
        <f t="shared" si="50"/>
        <v>0.05</v>
      </c>
      <c r="H307" s="103">
        <f ca="1">IF(C307=0,0,(YEAR(TODAY())-'14.1.ТС УЧ'!F306)*0.85)</f>
        <v>34.85</v>
      </c>
      <c r="I307" s="103">
        <f>IF(C307=0,0,'14.1.ТС УЧ'!I306/1000)</f>
        <v>1.2E-2</v>
      </c>
      <c r="J307" s="24">
        <f>IF(C307=0,0,'14.1.ТС УЧ'!H306/1000)</f>
        <v>5.0999999999999997E-2</v>
      </c>
      <c r="K307" s="103">
        <f t="shared" si="51"/>
        <v>1.2E-2</v>
      </c>
      <c r="L307" s="25">
        <f t="shared" ca="1" si="52"/>
        <v>2.8558023001364887</v>
      </c>
      <c r="M307" s="25">
        <f t="shared" ca="1" si="53"/>
        <v>6.0865671981485897E-3</v>
      </c>
      <c r="N307" s="25">
        <f t="shared" ca="1" si="54"/>
        <v>0.50721393317904917</v>
      </c>
      <c r="O307" s="24">
        <f t="shared" si="55"/>
        <v>4.617836825068057</v>
      </c>
      <c r="P307" s="11">
        <f t="shared" si="56"/>
        <v>0.21655161017632149</v>
      </c>
      <c r="Q307" s="11">
        <f t="shared" si="57"/>
        <v>0</v>
      </c>
      <c r="R307" s="10">
        <f t="shared" ca="1" si="58"/>
        <v>0.99393191842829587</v>
      </c>
      <c r="U307" s="10">
        <f t="shared" ca="1" si="59"/>
        <v>229.89124493028498</v>
      </c>
    </row>
    <row r="308" spans="2:21" ht="43.2" x14ac:dyDescent="0.3">
      <c r="B308" s="103">
        <v>302</v>
      </c>
      <c r="C308" s="103" t="str">
        <f>'14.1.ТС УЧ'!C307</f>
        <v>Котельная с. Кременки</v>
      </c>
      <c r="D308" s="103" t="str">
        <f>'14.1.ТС УЧ'!D307</f>
        <v>ТК17</v>
      </c>
      <c r="E308" s="103" t="str">
        <f>'14.1.ТС УЧ'!E307</f>
        <v xml:space="preserve">ул. Новостройка, 6 </v>
      </c>
      <c r="F308" s="103">
        <f>IF('14.1.ТС УЧ'!G307="Подземная канальная или подвальная",2,IF('14.1.ТС УЧ'!G307="Подземная бесканальная",2,IF('14.1.ТС УЧ'!G307="Надземная",1,0)))</f>
        <v>2</v>
      </c>
      <c r="G308" s="103">
        <f t="shared" si="50"/>
        <v>0.05</v>
      </c>
      <c r="H308" s="103">
        <f ca="1">IF(C308=0,0,(YEAR(TODAY())-'14.1.ТС УЧ'!F307)*0.85)</f>
        <v>39.1</v>
      </c>
      <c r="I308" s="103">
        <f>IF(C308=0,0,'14.1.ТС УЧ'!I307/1000)</f>
        <v>6.0000000000000001E-3</v>
      </c>
      <c r="J308" s="24">
        <f>IF(C308=0,0,'14.1.ТС УЧ'!H307/1000)</f>
        <v>5.0999999999999997E-2</v>
      </c>
      <c r="K308" s="103">
        <f t="shared" si="51"/>
        <v>6.0000000000000001E-3</v>
      </c>
      <c r="L308" s="25">
        <f t="shared" ca="1" si="52"/>
        <v>3.5319595118506055</v>
      </c>
      <c r="M308" s="25">
        <f t="shared" ca="1" si="53"/>
        <v>9.4730281598308513E-3</v>
      </c>
      <c r="N308" s="25">
        <f t="shared" ca="1" si="54"/>
        <v>1.5788380266384752</v>
      </c>
      <c r="O308" s="24">
        <f t="shared" si="55"/>
        <v>4.6187600048824837</v>
      </c>
      <c r="P308" s="11">
        <f t="shared" si="56"/>
        <v>0.21650832668138237</v>
      </c>
      <c r="Q308" s="11">
        <f t="shared" si="57"/>
        <v>0</v>
      </c>
      <c r="R308" s="10">
        <f t="shared" ca="1" si="58"/>
        <v>0.99057169962415148</v>
      </c>
      <c r="U308" s="10">
        <f t="shared" ca="1" si="59"/>
        <v>229.93499857387474</v>
      </c>
    </row>
    <row r="309" spans="2:21" ht="28.8" x14ac:dyDescent="0.3">
      <c r="B309" s="103">
        <v>303</v>
      </c>
      <c r="C309" s="103" t="str">
        <f>'14.1.ТС УЧ'!C308</f>
        <v>Котельная с. Кременки</v>
      </c>
      <c r="D309" s="103" t="str">
        <f>'14.1.ТС УЧ'!D308</f>
        <v>ТК1</v>
      </c>
      <c r="E309" s="103" t="str">
        <f>'14.1.ТС УЧ'!E308</f>
        <v xml:space="preserve">УТ3 </v>
      </c>
      <c r="F309" s="103">
        <f>IF('14.1.ТС УЧ'!G308="Подземная канальная или подвальная",2,IF('14.1.ТС УЧ'!G308="Подземная бесканальная",2,IF('14.1.ТС УЧ'!G308="Надземная",1,0)))</f>
        <v>2</v>
      </c>
      <c r="G309" s="103">
        <f t="shared" si="50"/>
        <v>0.05</v>
      </c>
      <c r="H309" s="103">
        <f ca="1">IF(C309=0,0,(YEAR(TODAY())-'14.1.ТС УЧ'!F308)*0.85)</f>
        <v>45.9</v>
      </c>
      <c r="I309" s="103">
        <f>IF(C309=0,0,'14.1.ТС УЧ'!I308/1000)</f>
        <v>7.0000000000000001E-3</v>
      </c>
      <c r="J309" s="24">
        <f>IF(C309=0,0,'14.1.ТС УЧ'!H308/1000)</f>
        <v>5.0999999999999997E-2</v>
      </c>
      <c r="K309" s="103">
        <f t="shared" si="51"/>
        <v>7.0000000000000001E-3</v>
      </c>
      <c r="L309" s="25">
        <f t="shared" ca="1" si="52"/>
        <v>4.9622180061426739</v>
      </c>
      <c r="M309" s="25">
        <f t="shared" ca="1" si="53"/>
        <v>0.1466608452651256</v>
      </c>
      <c r="N309" s="25">
        <f t="shared" ca="1" si="54"/>
        <v>20.951549323589372</v>
      </c>
      <c r="O309" s="24">
        <f t="shared" si="55"/>
        <v>4.6186061415800799</v>
      </c>
      <c r="P309" s="11">
        <f t="shared" si="56"/>
        <v>0.21651553939559093</v>
      </c>
      <c r="Q309" s="11">
        <f t="shared" si="57"/>
        <v>0</v>
      </c>
      <c r="R309" s="10">
        <f t="shared" ca="1" si="58"/>
        <v>0.86358681731256037</v>
      </c>
      <c r="U309" s="10">
        <f t="shared" ca="1" si="59"/>
        <v>230.61236725454557</v>
      </c>
    </row>
    <row r="310" spans="2:21" ht="28.8" x14ac:dyDescent="0.3">
      <c r="B310" s="103">
        <v>304</v>
      </c>
      <c r="C310" s="103" t="str">
        <f>'14.1.ТС УЧ'!C309</f>
        <v>Котельная с. Кременки</v>
      </c>
      <c r="D310" s="103" t="str">
        <f>'14.1.ТС УЧ'!D309</f>
        <v>УТ3-ГВС</v>
      </c>
      <c r="E310" s="103" t="str">
        <f>'14.1.ТС УЧ'!E309</f>
        <v xml:space="preserve">ТК3-ГВС </v>
      </c>
      <c r="F310" s="103">
        <f>IF('14.1.ТС УЧ'!G309="Подземная канальная или подвальная",2,IF('14.1.ТС УЧ'!G309="Подземная бесканальная",2,IF('14.1.ТС УЧ'!G309="Надземная",1,0)))</f>
        <v>2</v>
      </c>
      <c r="G310" s="103">
        <f t="shared" si="50"/>
        <v>0.05</v>
      </c>
      <c r="H310" s="103">
        <f ca="1">IF(C310=0,0,(YEAR(TODAY())-'14.1.ТС УЧ'!F309)*0.85)</f>
        <v>45.9</v>
      </c>
      <c r="I310" s="103">
        <f>IF(C310=0,0,'14.1.ТС УЧ'!I309/1000)</f>
        <v>7.4999999999999997E-3</v>
      </c>
      <c r="J310" s="24">
        <f>IF(C310=0,0,'14.1.ТС УЧ'!H309/1000)</f>
        <v>5.0999999999999997E-2</v>
      </c>
      <c r="K310" s="103">
        <f t="shared" si="51"/>
        <v>7.4999999999999997E-3</v>
      </c>
      <c r="L310" s="25">
        <f t="shared" ca="1" si="52"/>
        <v>4.9622180061426739</v>
      </c>
      <c r="M310" s="25">
        <f t="shared" ca="1" si="53"/>
        <v>0.1571366199269203</v>
      </c>
      <c r="N310" s="25">
        <f t="shared" ca="1" si="54"/>
        <v>20.951549323589372</v>
      </c>
      <c r="O310" s="24">
        <f t="shared" si="55"/>
        <v>4.6185292099288766</v>
      </c>
      <c r="P310" s="11">
        <f t="shared" si="56"/>
        <v>0.21651914593291044</v>
      </c>
      <c r="Q310" s="11">
        <f t="shared" si="57"/>
        <v>0</v>
      </c>
      <c r="R310" s="10">
        <f t="shared" ca="1" si="58"/>
        <v>0.85458729718779525</v>
      </c>
      <c r="U310" s="10">
        <f t="shared" ca="1" si="59"/>
        <v>231.33810732362755</v>
      </c>
    </row>
    <row r="311" spans="2:21" ht="28.8" x14ac:dyDescent="0.3">
      <c r="B311" s="103">
        <v>305</v>
      </c>
      <c r="C311" s="103" t="str">
        <f>'14.1.ТС УЧ'!C310</f>
        <v>Котельная с. Кременки</v>
      </c>
      <c r="D311" s="103" t="str">
        <f>'14.1.ТС УЧ'!D310</f>
        <v>ТК3-ГВС</v>
      </c>
      <c r="E311" s="103" t="str">
        <f>'14.1.ТС УЧ'!E310</f>
        <v xml:space="preserve">ТК4-ГВС </v>
      </c>
      <c r="F311" s="103">
        <f>IF('14.1.ТС УЧ'!G310="Подземная канальная или подвальная",2,IF('14.1.ТС УЧ'!G310="Подземная бесканальная",2,IF('14.1.ТС УЧ'!G310="Надземная",1,0)))</f>
        <v>2</v>
      </c>
      <c r="G311" s="103">
        <f t="shared" si="50"/>
        <v>0.05</v>
      </c>
      <c r="H311" s="103">
        <f ca="1">IF(C311=0,0,(YEAR(TODAY())-'14.1.ТС УЧ'!F310)*0.85)</f>
        <v>45.9</v>
      </c>
      <c r="I311" s="103">
        <f>IF(C311=0,0,'14.1.ТС УЧ'!I310/1000)</f>
        <v>1.2500000000000001E-2</v>
      </c>
      <c r="J311" s="24">
        <f>IF(C311=0,0,'14.1.ТС УЧ'!H310/1000)</f>
        <v>5.0999999999999997E-2</v>
      </c>
      <c r="K311" s="103">
        <f t="shared" si="51"/>
        <v>1.2500000000000001E-2</v>
      </c>
      <c r="L311" s="25">
        <f t="shared" ca="1" si="52"/>
        <v>4.9622180061426739</v>
      </c>
      <c r="M311" s="25">
        <f t="shared" ca="1" si="53"/>
        <v>0.26189436654486714</v>
      </c>
      <c r="N311" s="25">
        <f t="shared" ca="1" si="54"/>
        <v>20.951549323589372</v>
      </c>
      <c r="O311" s="24">
        <f t="shared" si="55"/>
        <v>4.6177598934168547</v>
      </c>
      <c r="P311" s="11">
        <f t="shared" si="56"/>
        <v>0.21655521791542573</v>
      </c>
      <c r="Q311" s="11">
        <f t="shared" si="57"/>
        <v>0</v>
      </c>
      <c r="R311" s="10">
        <f t="shared" ca="1" si="58"/>
        <v>0.76959231410919027</v>
      </c>
      <c r="U311" s="10">
        <f t="shared" ca="1" si="59"/>
        <v>232.54747262577024</v>
      </c>
    </row>
    <row r="312" spans="2:21" ht="43.2" x14ac:dyDescent="0.3">
      <c r="B312" s="103">
        <v>306</v>
      </c>
      <c r="C312" s="103" t="str">
        <f>'14.1.ТС УЧ'!C311</f>
        <v>Котельная с. Кременки</v>
      </c>
      <c r="D312" s="103" t="str">
        <f>'14.1.ТС УЧ'!D311</f>
        <v>ТК4-ГВС</v>
      </c>
      <c r="E312" s="103" t="str">
        <f>'14.1.ТС УЧ'!E311</f>
        <v xml:space="preserve">ул. Новостройка, 1 </v>
      </c>
      <c r="F312" s="103">
        <f>IF('14.1.ТС УЧ'!G311="Подземная канальная или подвальная",2,IF('14.1.ТС УЧ'!G311="Подземная бесканальная",2,IF('14.1.ТС УЧ'!G311="Надземная",1,0)))</f>
        <v>2</v>
      </c>
      <c r="G312" s="103">
        <f t="shared" si="50"/>
        <v>0.05</v>
      </c>
      <c r="H312" s="103">
        <f ca="1">IF(C312=0,0,(YEAR(TODAY())-'14.1.ТС УЧ'!F311)*0.85)</f>
        <v>45.9</v>
      </c>
      <c r="I312" s="103">
        <f>IF(C312=0,0,'14.1.ТС УЧ'!I311/1000)</f>
        <v>0.01</v>
      </c>
      <c r="J312" s="24">
        <f>IF(C312=0,0,'14.1.ТС УЧ'!H311/1000)</f>
        <v>5.0999999999999997E-2</v>
      </c>
      <c r="K312" s="103">
        <f t="shared" si="51"/>
        <v>0.01</v>
      </c>
      <c r="L312" s="25">
        <f t="shared" ca="1" si="52"/>
        <v>4.9622180061426739</v>
      </c>
      <c r="M312" s="25">
        <f t="shared" ca="1" si="53"/>
        <v>0.20951549323589372</v>
      </c>
      <c r="N312" s="25">
        <f t="shared" ca="1" si="54"/>
        <v>20.951549323589372</v>
      </c>
      <c r="O312" s="24">
        <f t="shared" si="55"/>
        <v>4.6181445516728656</v>
      </c>
      <c r="P312" s="11">
        <f t="shared" si="56"/>
        <v>0.21653718042189962</v>
      </c>
      <c r="Q312" s="11">
        <f t="shared" si="57"/>
        <v>0</v>
      </c>
      <c r="R312" s="10">
        <f t="shared" ca="1" si="58"/>
        <v>0.81097707467663571</v>
      </c>
      <c r="U312" s="10">
        <f t="shared" ca="1" si="59"/>
        <v>233.51504545934864</v>
      </c>
    </row>
    <row r="313" spans="2:21" ht="43.2" x14ac:dyDescent="0.3">
      <c r="B313" s="103">
        <v>307</v>
      </c>
      <c r="C313" s="103" t="str">
        <f>'14.1.ТС УЧ'!C312</f>
        <v>Котельная с. Кременки</v>
      </c>
      <c r="D313" s="103" t="str">
        <f>'14.1.ТС УЧ'!D312</f>
        <v>ТК4-ГВС</v>
      </c>
      <c r="E313" s="103" t="str">
        <f>'14.1.ТС УЧ'!E312</f>
        <v xml:space="preserve">ул. Новостройка, 3 </v>
      </c>
      <c r="F313" s="103">
        <f>IF('14.1.ТС УЧ'!G312="Подземная канальная или подвальная",2,IF('14.1.ТС УЧ'!G312="Подземная бесканальная",2,IF('14.1.ТС УЧ'!G312="Надземная",1,0)))</f>
        <v>2</v>
      </c>
      <c r="G313" s="103">
        <f t="shared" si="50"/>
        <v>0.05</v>
      </c>
      <c r="H313" s="103">
        <f ca="1">IF(C313=0,0,(YEAR(TODAY())-'14.1.ТС УЧ'!F312)*0.85)</f>
        <v>45.9</v>
      </c>
      <c r="I313" s="103">
        <f>IF(C313=0,0,'14.1.ТС УЧ'!I312/1000)</f>
        <v>5.8000000000000003E-2</v>
      </c>
      <c r="J313" s="24">
        <f>IF(C313=0,0,'14.1.ТС УЧ'!H312/1000)</f>
        <v>5.0999999999999997E-2</v>
      </c>
      <c r="K313" s="103">
        <f t="shared" si="51"/>
        <v>5.8000000000000003E-2</v>
      </c>
      <c r="L313" s="25">
        <f t="shared" ca="1" si="52"/>
        <v>4.9622180061426739</v>
      </c>
      <c r="M313" s="25">
        <f t="shared" ca="1" si="53"/>
        <v>1.2151898607681837</v>
      </c>
      <c r="N313" s="25">
        <f t="shared" ca="1" si="54"/>
        <v>20.951549323589372</v>
      </c>
      <c r="O313" s="24">
        <f t="shared" si="55"/>
        <v>4.6107591131574504</v>
      </c>
      <c r="P313" s="11">
        <f t="shared" si="56"/>
        <v>0.21688402613495014</v>
      </c>
      <c r="Q313" s="11">
        <f t="shared" si="57"/>
        <v>0</v>
      </c>
      <c r="R313" s="10">
        <f t="shared" ca="1" si="58"/>
        <v>0.29665368605023468</v>
      </c>
      <c r="U313" s="10">
        <f t="shared" ca="1" si="59"/>
        <v>239.11799318410209</v>
      </c>
    </row>
    <row r="314" spans="2:21" ht="28.8" x14ac:dyDescent="0.3">
      <c r="B314" s="103">
        <v>308</v>
      </c>
      <c r="C314" s="103" t="str">
        <f>'14.1.ТС УЧ'!C313</f>
        <v>Котельная с. Кременки</v>
      </c>
      <c r="D314" s="103" t="str">
        <f>'14.1.ТС УЧ'!D313</f>
        <v>ТК4-ГВС</v>
      </c>
      <c r="E314" s="103" t="str">
        <f>'14.1.ТС УЧ'!E313</f>
        <v xml:space="preserve">ТК5-ГВС </v>
      </c>
      <c r="F314" s="103">
        <f>IF('14.1.ТС УЧ'!G313="Подземная канальная или подвальная",2,IF('14.1.ТС УЧ'!G313="Подземная бесканальная",2,IF('14.1.ТС УЧ'!G313="Надземная",1,0)))</f>
        <v>2</v>
      </c>
      <c r="G314" s="103">
        <f t="shared" si="50"/>
        <v>0.05</v>
      </c>
      <c r="H314" s="103">
        <f ca="1">IF(C314=0,0,(YEAR(TODAY())-'14.1.ТС УЧ'!F313)*0.85)</f>
        <v>45.9</v>
      </c>
      <c r="I314" s="103">
        <f>IF(C314=0,0,'14.1.ТС УЧ'!I313/1000)</f>
        <v>5.1499999999999997E-2</v>
      </c>
      <c r="J314" s="24">
        <f>IF(C314=0,0,'14.1.ТС УЧ'!H313/1000)</f>
        <v>5.0999999999999997E-2</v>
      </c>
      <c r="K314" s="103">
        <f t="shared" si="51"/>
        <v>5.1499999999999997E-2</v>
      </c>
      <c r="L314" s="25">
        <f t="shared" ca="1" si="52"/>
        <v>4.9622180061426739</v>
      </c>
      <c r="M314" s="25">
        <f t="shared" ca="1" si="53"/>
        <v>1.0790047901648525</v>
      </c>
      <c r="N314" s="25">
        <f t="shared" ca="1" si="54"/>
        <v>20.951549323589372</v>
      </c>
      <c r="O314" s="24">
        <f t="shared" si="55"/>
        <v>4.6117592246230785</v>
      </c>
      <c r="P314" s="11">
        <f t="shared" si="56"/>
        <v>0.21683699241296156</v>
      </c>
      <c r="Q314" s="11">
        <f t="shared" si="57"/>
        <v>0</v>
      </c>
      <c r="R314" s="10">
        <f t="shared" ca="1" si="58"/>
        <v>0.33993366268277714</v>
      </c>
      <c r="U314" s="10">
        <f t="shared" ca="1" si="59"/>
        <v>244.09410347855734</v>
      </c>
    </row>
    <row r="315" spans="2:21" ht="43.2" x14ac:dyDescent="0.3">
      <c r="B315" s="103">
        <v>309</v>
      </c>
      <c r="C315" s="103" t="str">
        <f>'14.1.ТС УЧ'!C314</f>
        <v>Котельная с. Кременки</v>
      </c>
      <c r="D315" s="103" t="str">
        <f>'14.1.ТС УЧ'!D314</f>
        <v>ТК5-ГВС</v>
      </c>
      <c r="E315" s="103" t="str">
        <f>'14.1.ТС УЧ'!E314</f>
        <v xml:space="preserve">ул. Новостройка, 2 </v>
      </c>
      <c r="F315" s="103">
        <f>IF('14.1.ТС УЧ'!G314="Подземная канальная или подвальная",2,IF('14.1.ТС УЧ'!G314="Подземная бесканальная",2,IF('14.1.ТС УЧ'!G314="Надземная",1,0)))</f>
        <v>2</v>
      </c>
      <c r="G315" s="103">
        <f t="shared" si="50"/>
        <v>0.05</v>
      </c>
      <c r="H315" s="103">
        <f ca="1">IF(C315=0,0,(YEAR(TODAY())-'14.1.ТС УЧ'!F314)*0.85)</f>
        <v>45.9</v>
      </c>
      <c r="I315" s="103">
        <f>IF(C315=0,0,'14.1.ТС УЧ'!I314/1000)</f>
        <v>8.9999999999999993E-3</v>
      </c>
      <c r="J315" s="24">
        <f>IF(C315=0,0,'14.1.ТС УЧ'!H314/1000)</f>
        <v>5.0999999999999997E-2</v>
      </c>
      <c r="K315" s="103">
        <f t="shared" si="51"/>
        <v>8.9999999999999993E-3</v>
      </c>
      <c r="L315" s="25">
        <f t="shared" ca="1" si="52"/>
        <v>4.9622180061426739</v>
      </c>
      <c r="M315" s="25">
        <f t="shared" ca="1" si="53"/>
        <v>0.18856394391230433</v>
      </c>
      <c r="N315" s="25">
        <f t="shared" ca="1" si="54"/>
        <v>20.951549323589372</v>
      </c>
      <c r="O315" s="24">
        <f t="shared" si="55"/>
        <v>4.6182984149752704</v>
      </c>
      <c r="P315" s="11">
        <f t="shared" si="56"/>
        <v>0.21652996626580154</v>
      </c>
      <c r="Q315" s="11">
        <f t="shared" si="57"/>
        <v>0</v>
      </c>
      <c r="R315" s="10">
        <f t="shared" ca="1" si="58"/>
        <v>0.82814754675142666</v>
      </c>
      <c r="U315" s="10">
        <f t="shared" ca="1" si="59"/>
        <v>244.96494804184903</v>
      </c>
    </row>
    <row r="316" spans="2:21" ht="28.8" x14ac:dyDescent="0.3">
      <c r="B316" s="103">
        <v>310</v>
      </c>
      <c r="C316" s="103" t="str">
        <f>'14.1.ТС УЧ'!C315</f>
        <v>Котельная с. Кременки</v>
      </c>
      <c r="D316" s="103" t="str">
        <f>'14.1.ТС УЧ'!D315</f>
        <v>ТК5-ГВС</v>
      </c>
      <c r="E316" s="103" t="str">
        <f>'14.1.ТС УЧ'!E315</f>
        <v xml:space="preserve">ТК6-ГВС </v>
      </c>
      <c r="F316" s="103">
        <f>IF('14.1.ТС УЧ'!G315="Подземная канальная или подвальная",2,IF('14.1.ТС УЧ'!G315="Подземная бесканальная",2,IF('14.1.ТС УЧ'!G315="Надземная",1,0)))</f>
        <v>2</v>
      </c>
      <c r="G316" s="103">
        <f t="shared" si="50"/>
        <v>0.05</v>
      </c>
      <c r="H316" s="103">
        <f ca="1">IF(C316=0,0,(YEAR(TODAY())-'14.1.ТС УЧ'!F315)*0.85)</f>
        <v>45.9</v>
      </c>
      <c r="I316" s="103">
        <f>IF(C316=0,0,'14.1.ТС УЧ'!I315/1000)</f>
        <v>7.0000000000000007E-2</v>
      </c>
      <c r="J316" s="24">
        <f>IF(C316=0,0,'14.1.ТС УЧ'!H315/1000)</f>
        <v>5.0999999999999997E-2</v>
      </c>
      <c r="K316" s="103">
        <f t="shared" si="51"/>
        <v>7.0000000000000007E-2</v>
      </c>
      <c r="L316" s="25">
        <f t="shared" ca="1" si="52"/>
        <v>4.9622180061426739</v>
      </c>
      <c r="M316" s="25">
        <f t="shared" ca="1" si="53"/>
        <v>1.4666084526512562</v>
      </c>
      <c r="N316" s="25">
        <f t="shared" ca="1" si="54"/>
        <v>20.951549323589372</v>
      </c>
      <c r="O316" s="24">
        <f t="shared" si="55"/>
        <v>4.6089127535285961</v>
      </c>
      <c r="P316" s="11">
        <f t="shared" si="56"/>
        <v>0.21697091124894852</v>
      </c>
      <c r="Q316" s="11">
        <f t="shared" si="57"/>
        <v>0</v>
      </c>
      <c r="R316" s="10">
        <f t="shared" ca="1" si="58"/>
        <v>0.23070661222233207</v>
      </c>
      <c r="U316" s="10">
        <f t="shared" ca="1" si="59"/>
        <v>251.72441844370624</v>
      </c>
    </row>
    <row r="317" spans="2:21" ht="43.2" x14ac:dyDescent="0.3">
      <c r="B317" s="103">
        <v>311</v>
      </c>
      <c r="C317" s="103" t="str">
        <f>'14.1.ТС УЧ'!C316</f>
        <v>Котельная с. Кременки</v>
      </c>
      <c r="D317" s="103" t="str">
        <f>'14.1.ТС УЧ'!D316</f>
        <v>ТК6-ГВС</v>
      </c>
      <c r="E317" s="103" t="str">
        <f>'14.1.ТС УЧ'!E316</f>
        <v xml:space="preserve">ул. Новостройка, 17 </v>
      </c>
      <c r="F317" s="103">
        <f>IF('14.1.ТС УЧ'!G316="Подземная канальная или подвальная",2,IF('14.1.ТС УЧ'!G316="Подземная бесканальная",2,IF('14.1.ТС УЧ'!G316="Надземная",1,0)))</f>
        <v>2</v>
      </c>
      <c r="G317" s="103">
        <f t="shared" si="50"/>
        <v>0.05</v>
      </c>
      <c r="H317" s="103">
        <f ca="1">IF(C317=0,0,(YEAR(TODAY())-'14.1.ТС УЧ'!F316)*0.85)</f>
        <v>45.05</v>
      </c>
      <c r="I317" s="103">
        <f>IF(C317=0,0,'14.1.ТС УЧ'!I316/1000)</f>
        <v>1.6E-2</v>
      </c>
      <c r="J317" s="24">
        <f>IF(C317=0,0,'14.1.ТС УЧ'!H316/1000)</f>
        <v>5.0999999999999997E-2</v>
      </c>
      <c r="K317" s="103">
        <f t="shared" si="51"/>
        <v>1.6E-2</v>
      </c>
      <c r="L317" s="25">
        <f t="shared" ca="1" si="52"/>
        <v>4.7557424249235032</v>
      </c>
      <c r="M317" s="25">
        <f t="shared" ca="1" si="53"/>
        <v>0.22813885771097819</v>
      </c>
      <c r="N317" s="25">
        <f t="shared" ca="1" si="54"/>
        <v>14.258678606936137</v>
      </c>
      <c r="O317" s="24">
        <f t="shared" si="55"/>
        <v>4.6172213718584389</v>
      </c>
      <c r="P317" s="11">
        <f t="shared" si="56"/>
        <v>0.21658047545541409</v>
      </c>
      <c r="Q317" s="11">
        <f t="shared" si="57"/>
        <v>0</v>
      </c>
      <c r="R317" s="10">
        <f t="shared" ca="1" si="58"/>
        <v>0.79601371951794408</v>
      </c>
      <c r="U317" s="10">
        <f t="shared" ca="1" si="59"/>
        <v>252.77778605328075</v>
      </c>
    </row>
    <row r="318" spans="2:21" ht="28.8" x14ac:dyDescent="0.3">
      <c r="B318" s="103">
        <v>312</v>
      </c>
      <c r="C318" s="103" t="str">
        <f>'14.1.ТС УЧ'!C317</f>
        <v>Котельная с. Кременки</v>
      </c>
      <c r="D318" s="103" t="str">
        <f>'14.1.ТС УЧ'!D317</f>
        <v>ТК6-ГВС</v>
      </c>
      <c r="E318" s="103" t="str">
        <f>'14.1.ТС УЧ'!E317</f>
        <v xml:space="preserve">ТК7-ГВС </v>
      </c>
      <c r="F318" s="103">
        <f>IF('14.1.ТС УЧ'!G317="Подземная канальная или подвальная",2,IF('14.1.ТС УЧ'!G317="Подземная бесканальная",2,IF('14.1.ТС УЧ'!G317="Надземная",1,0)))</f>
        <v>2</v>
      </c>
      <c r="G318" s="103">
        <f t="shared" si="50"/>
        <v>0.05</v>
      </c>
      <c r="H318" s="103">
        <f ca="1">IF(C318=0,0,(YEAR(TODAY())-'14.1.ТС УЧ'!F317)*0.85)</f>
        <v>45.9</v>
      </c>
      <c r="I318" s="103">
        <f>IF(C318=0,0,'14.1.ТС УЧ'!I317/1000)</f>
        <v>4.5999999999999999E-2</v>
      </c>
      <c r="J318" s="24">
        <f>IF(C318=0,0,'14.1.ТС УЧ'!H317/1000)</f>
        <v>5.0999999999999997E-2</v>
      </c>
      <c r="K318" s="103">
        <f t="shared" si="51"/>
        <v>4.5999999999999999E-2</v>
      </c>
      <c r="L318" s="25">
        <f t="shared" ca="1" si="52"/>
        <v>4.9622180061426739</v>
      </c>
      <c r="M318" s="25">
        <f t="shared" ca="1" si="53"/>
        <v>0.96377126888511111</v>
      </c>
      <c r="N318" s="25">
        <f t="shared" ca="1" si="54"/>
        <v>20.951549323589372</v>
      </c>
      <c r="O318" s="24">
        <f t="shared" si="55"/>
        <v>4.6126054727863037</v>
      </c>
      <c r="P318" s="11">
        <f t="shared" si="56"/>
        <v>0.21679721057867476</v>
      </c>
      <c r="Q318" s="11">
        <f t="shared" si="57"/>
        <v>0</v>
      </c>
      <c r="R318" s="10">
        <f t="shared" ca="1" si="58"/>
        <v>0.38145161336937433</v>
      </c>
      <c r="U318" s="10">
        <f t="shared" ca="1" si="59"/>
        <v>257.22328268265443</v>
      </c>
    </row>
    <row r="319" spans="2:21" ht="43.2" x14ac:dyDescent="0.3">
      <c r="B319" s="103">
        <v>313</v>
      </c>
      <c r="C319" s="103" t="str">
        <f>'14.1.ТС УЧ'!C318</f>
        <v>Котельная с. Кременки</v>
      </c>
      <c r="D319" s="103" t="str">
        <f>'14.1.ТС УЧ'!D318</f>
        <v>ТК7-ГВС</v>
      </c>
      <c r="E319" s="103" t="str">
        <f>'14.1.ТС УЧ'!E318</f>
        <v xml:space="preserve">ул. Новостройка, 11 </v>
      </c>
      <c r="F319" s="103">
        <f>IF('14.1.ТС УЧ'!G318="Подземная канальная или подвальная",2,IF('14.1.ТС УЧ'!G318="Подземная бесканальная",2,IF('14.1.ТС УЧ'!G318="Надземная",1,0)))</f>
        <v>2</v>
      </c>
      <c r="G319" s="103">
        <f t="shared" si="50"/>
        <v>0.05</v>
      </c>
      <c r="H319" s="103">
        <f ca="1">IF(C319=0,0,(YEAR(TODAY())-'14.1.ТС УЧ'!F318)*0.85)</f>
        <v>30.599999999999998</v>
      </c>
      <c r="I319" s="103">
        <f>IF(C319=0,0,'14.1.ТС УЧ'!I318/1000)</f>
        <v>2.7E-2</v>
      </c>
      <c r="J319" s="24">
        <f>IF(C319=0,0,'14.1.ТС УЧ'!H318/1000)</f>
        <v>5.0999999999999997E-2</v>
      </c>
      <c r="K319" s="103">
        <f t="shared" si="51"/>
        <v>2.7E-2</v>
      </c>
      <c r="L319" s="25">
        <f t="shared" ca="1" si="52"/>
        <v>2.3090884111498902</v>
      </c>
      <c r="M319" s="25">
        <f t="shared" ca="1" si="53"/>
        <v>5.8369511537059871E-3</v>
      </c>
      <c r="N319" s="25">
        <f t="shared" ca="1" si="54"/>
        <v>0.21618337606318472</v>
      </c>
      <c r="O319" s="24">
        <f t="shared" si="55"/>
        <v>4.6155288755319894</v>
      </c>
      <c r="P319" s="11">
        <f t="shared" si="56"/>
        <v>0.21665989466586086</v>
      </c>
      <c r="Q319" s="11">
        <f t="shared" si="57"/>
        <v>0</v>
      </c>
      <c r="R319" s="10">
        <f t="shared" ca="1" si="58"/>
        <v>0.99418005074983506</v>
      </c>
      <c r="U319" s="10">
        <f t="shared" ca="1" si="59"/>
        <v>257.25022329924946</v>
      </c>
    </row>
    <row r="320" spans="2:21" ht="28.8" x14ac:dyDescent="0.3">
      <c r="B320" s="103">
        <v>314</v>
      </c>
      <c r="C320" s="103" t="str">
        <f>'14.1.ТС УЧ'!C319</f>
        <v>Котельная с. Кременки</v>
      </c>
      <c r="D320" s="103" t="str">
        <f>'14.1.ТС УЧ'!D319</f>
        <v>ТК7-ГВС</v>
      </c>
      <c r="E320" s="103" t="str">
        <f>'14.1.ТС УЧ'!E319</f>
        <v xml:space="preserve">ТК8-ГВС </v>
      </c>
      <c r="F320" s="103">
        <f>IF('14.1.ТС УЧ'!G319="Подземная канальная или подвальная",2,IF('14.1.ТС УЧ'!G319="Подземная бесканальная",2,IF('14.1.ТС УЧ'!G319="Надземная",1,0)))</f>
        <v>2</v>
      </c>
      <c r="G320" s="103">
        <f t="shared" si="50"/>
        <v>0.05</v>
      </c>
      <c r="H320" s="103">
        <f ca="1">IF(C320=0,0,(YEAR(TODAY())-'14.1.ТС УЧ'!F319)*0.85)</f>
        <v>45.9</v>
      </c>
      <c r="I320" s="103">
        <f>IF(C320=0,0,'14.1.ТС УЧ'!I319/1000)</f>
        <v>4.1000000000000002E-2</v>
      </c>
      <c r="J320" s="24">
        <f>IF(C320=0,0,'14.1.ТС УЧ'!H319/1000)</f>
        <v>5.0999999999999997E-2</v>
      </c>
      <c r="K320" s="103">
        <f t="shared" si="51"/>
        <v>4.1000000000000002E-2</v>
      </c>
      <c r="L320" s="25">
        <f t="shared" ca="1" si="52"/>
        <v>4.9622180061426739</v>
      </c>
      <c r="M320" s="25">
        <f t="shared" ca="1" si="53"/>
        <v>0.85901352226716432</v>
      </c>
      <c r="N320" s="25">
        <f t="shared" ca="1" si="54"/>
        <v>20.951549323589372</v>
      </c>
      <c r="O320" s="24">
        <f t="shared" si="55"/>
        <v>4.6133747892983266</v>
      </c>
      <c r="P320" s="11">
        <f t="shared" si="56"/>
        <v>0.21676105793956002</v>
      </c>
      <c r="Q320" s="11">
        <f t="shared" si="57"/>
        <v>0</v>
      </c>
      <c r="R320" s="10">
        <f t="shared" ca="1" si="58"/>
        <v>0.42357972825467521</v>
      </c>
      <c r="U320" s="10">
        <f t="shared" ca="1" si="59"/>
        <v>261.21317462654315</v>
      </c>
    </row>
    <row r="321" spans="2:21" ht="28.8" x14ac:dyDescent="0.3">
      <c r="B321" s="103">
        <v>315</v>
      </c>
      <c r="C321" s="103" t="str">
        <f>'14.1.ТС УЧ'!C320</f>
        <v>Котельная с. Кременки</v>
      </c>
      <c r="D321" s="103" t="str">
        <f>'14.1.ТС УЧ'!D320</f>
        <v>ТК8-ГВС</v>
      </c>
      <c r="E321" s="103" t="str">
        <f>'14.1.ТС УЧ'!E320</f>
        <v xml:space="preserve">ТК9-ГВС </v>
      </c>
      <c r="F321" s="103">
        <f>IF('14.1.ТС УЧ'!G320="Подземная канальная или подвальная",2,IF('14.1.ТС УЧ'!G320="Подземная бесканальная",2,IF('14.1.ТС УЧ'!G320="Надземная",1,0)))</f>
        <v>2</v>
      </c>
      <c r="G321" s="103">
        <f t="shared" si="50"/>
        <v>0.05</v>
      </c>
      <c r="H321" s="103">
        <f ca="1">IF(C321=0,0,(YEAR(TODAY())-'14.1.ТС УЧ'!F320)*0.85)</f>
        <v>45.9</v>
      </c>
      <c r="I321" s="103">
        <f>IF(C321=0,0,'14.1.ТС УЧ'!I320/1000)</f>
        <v>4.1000000000000002E-2</v>
      </c>
      <c r="J321" s="24">
        <f>IF(C321=0,0,'14.1.ТС УЧ'!H320/1000)</f>
        <v>5.0999999999999997E-2</v>
      </c>
      <c r="K321" s="103">
        <f t="shared" si="51"/>
        <v>4.1000000000000002E-2</v>
      </c>
      <c r="L321" s="25">
        <f t="shared" ca="1" si="52"/>
        <v>4.9622180061426739</v>
      </c>
      <c r="M321" s="25">
        <f t="shared" ca="1" si="53"/>
        <v>0.85901352226716432</v>
      </c>
      <c r="N321" s="25">
        <f t="shared" ca="1" si="54"/>
        <v>20.951549323589372</v>
      </c>
      <c r="O321" s="24">
        <f t="shared" si="55"/>
        <v>4.6133747892983266</v>
      </c>
      <c r="P321" s="11">
        <f t="shared" si="56"/>
        <v>0.21676105793956002</v>
      </c>
      <c r="Q321" s="11">
        <f t="shared" si="57"/>
        <v>0</v>
      </c>
      <c r="R321" s="10">
        <f t="shared" ca="1" si="58"/>
        <v>0.42357972825467521</v>
      </c>
      <c r="U321" s="10">
        <f t="shared" ca="1" si="59"/>
        <v>265.17612595383684</v>
      </c>
    </row>
    <row r="322" spans="2:21" ht="43.2" x14ac:dyDescent="0.3">
      <c r="B322" s="103">
        <v>316</v>
      </c>
      <c r="C322" s="103" t="str">
        <f>'14.1.ТС УЧ'!C321</f>
        <v>Котельная с. Кременки</v>
      </c>
      <c r="D322" s="103" t="str">
        <f>'14.1.ТС УЧ'!D321</f>
        <v>ТК9-ГВС</v>
      </c>
      <c r="E322" s="103" t="str">
        <f>'14.1.ТС УЧ'!E321</f>
        <v xml:space="preserve">ул. Новостройка, 4 </v>
      </c>
      <c r="F322" s="103">
        <f>IF('14.1.ТС УЧ'!G321="Подземная канальная или подвальная",2,IF('14.1.ТС УЧ'!G321="Подземная бесканальная",2,IF('14.1.ТС УЧ'!G321="Надземная",1,0)))</f>
        <v>2</v>
      </c>
      <c r="G322" s="103">
        <f t="shared" si="50"/>
        <v>0.05</v>
      </c>
      <c r="H322" s="103">
        <f ca="1">IF(C322=0,0,(YEAR(TODAY())-'14.1.ТС УЧ'!F321)*0.85)</f>
        <v>45.9</v>
      </c>
      <c r="I322" s="103">
        <f>IF(C322=0,0,'14.1.ТС УЧ'!I321/1000)</f>
        <v>1.7000000000000001E-2</v>
      </c>
      <c r="J322" s="24">
        <f>IF(C322=0,0,'14.1.ТС УЧ'!H321/1000)</f>
        <v>5.0999999999999997E-2</v>
      </c>
      <c r="K322" s="103">
        <f t="shared" si="51"/>
        <v>1.7000000000000001E-2</v>
      </c>
      <c r="L322" s="25">
        <f t="shared" ca="1" si="52"/>
        <v>4.9622180061426739</v>
      </c>
      <c r="M322" s="25">
        <f t="shared" ca="1" si="53"/>
        <v>0.35617633850101937</v>
      </c>
      <c r="N322" s="25">
        <f t="shared" ca="1" si="54"/>
        <v>20.951549323589372</v>
      </c>
      <c r="O322" s="24">
        <f t="shared" si="55"/>
        <v>4.6170675085560342</v>
      </c>
      <c r="P322" s="11">
        <f t="shared" si="56"/>
        <v>0.21658769297760283</v>
      </c>
      <c r="Q322" s="11">
        <f t="shared" si="57"/>
        <v>0</v>
      </c>
      <c r="R322" s="10">
        <f t="shared" ca="1" si="58"/>
        <v>0.70034911083344642</v>
      </c>
      <c r="U322" s="10">
        <f t="shared" ca="1" si="59"/>
        <v>266.82061615364637</v>
      </c>
    </row>
    <row r="323" spans="2:21" ht="28.8" x14ac:dyDescent="0.3">
      <c r="B323" s="103">
        <v>317</v>
      </c>
      <c r="C323" s="103" t="str">
        <f>'14.1.ТС УЧ'!C322</f>
        <v>Котельная с. Кременки</v>
      </c>
      <c r="D323" s="103" t="str">
        <f>'14.1.ТС УЧ'!D322</f>
        <v>ТК9-ГВС</v>
      </c>
      <c r="E323" s="103" t="str">
        <f>'14.1.ТС УЧ'!E322</f>
        <v xml:space="preserve">УТ5-ГВС </v>
      </c>
      <c r="F323" s="103">
        <f>IF('14.1.ТС УЧ'!G322="Подземная канальная или подвальная",2,IF('14.1.ТС УЧ'!G322="Подземная бесканальная",2,IF('14.1.ТС УЧ'!G322="Надземная",1,0)))</f>
        <v>2</v>
      </c>
      <c r="G323" s="103">
        <f t="shared" si="50"/>
        <v>0.05</v>
      </c>
      <c r="H323" s="103">
        <f ca="1">IF(C323=0,0,(YEAR(TODAY())-'14.1.ТС УЧ'!F322)*0.85)</f>
        <v>45.9</v>
      </c>
      <c r="I323" s="103">
        <f>IF(C323=0,0,'14.1.ТС УЧ'!I322/1000)</f>
        <v>0.13600000000000001</v>
      </c>
      <c r="J323" s="24">
        <f>IF(C323=0,0,'14.1.ТС УЧ'!H322/1000)</f>
        <v>5.0999999999999997E-2</v>
      </c>
      <c r="K323" s="103">
        <f t="shared" si="51"/>
        <v>0.13600000000000001</v>
      </c>
      <c r="L323" s="25">
        <f t="shared" ca="1" si="52"/>
        <v>4.9622180061426739</v>
      </c>
      <c r="M323" s="25">
        <f t="shared" ca="1" si="53"/>
        <v>2.849410708008155</v>
      </c>
      <c r="N323" s="25">
        <f t="shared" ca="1" si="54"/>
        <v>20.951549323589372</v>
      </c>
      <c r="O323" s="24">
        <f t="shared" si="55"/>
        <v>4.5987577755698972</v>
      </c>
      <c r="P323" s="11">
        <f t="shared" si="56"/>
        <v>0.21745002646417397</v>
      </c>
      <c r="Q323" s="11">
        <f t="shared" si="57"/>
        <v>0</v>
      </c>
      <c r="R323" s="10">
        <f t="shared" ca="1" si="58"/>
        <v>5.7878418115532432E-2</v>
      </c>
      <c r="U323" s="10">
        <f t="shared" ca="1" si="59"/>
        <v>279.92436580289097</v>
      </c>
    </row>
    <row r="324" spans="2:21" ht="43.2" x14ac:dyDescent="0.3">
      <c r="B324" s="103">
        <v>318</v>
      </c>
      <c r="C324" s="103" t="str">
        <f>'14.1.ТС УЧ'!C323</f>
        <v>Котельная с. Кременки</v>
      </c>
      <c r="D324" s="103" t="str">
        <f>'14.1.ТС УЧ'!D323</f>
        <v>УТ5-ГВС</v>
      </c>
      <c r="E324" s="103" t="str">
        <f>'14.1.ТС УЧ'!E323</f>
        <v xml:space="preserve">ул. Новостройка, 16 </v>
      </c>
      <c r="F324" s="103">
        <f>IF('14.1.ТС УЧ'!G323="Подземная канальная или подвальная",2,IF('14.1.ТС УЧ'!G323="Подземная бесканальная",2,IF('14.1.ТС УЧ'!G323="Надземная",1,0)))</f>
        <v>2</v>
      </c>
      <c r="G324" s="103">
        <f t="shared" si="50"/>
        <v>0.05</v>
      </c>
      <c r="H324" s="103">
        <f ca="1">IF(C324=0,0,(YEAR(TODAY())-'14.1.ТС УЧ'!F323)*0.85)</f>
        <v>45.9</v>
      </c>
      <c r="I324" s="103">
        <f>IF(C324=0,0,'14.1.ТС УЧ'!I323/1000)</f>
        <v>0.01</v>
      </c>
      <c r="J324" s="24">
        <f>IF(C324=0,0,'14.1.ТС УЧ'!H323/1000)</f>
        <v>5.0999999999999997E-2</v>
      </c>
      <c r="K324" s="103">
        <f t="shared" si="51"/>
        <v>0.01</v>
      </c>
      <c r="L324" s="25">
        <f t="shared" ca="1" si="52"/>
        <v>4.9622180061426739</v>
      </c>
      <c r="M324" s="25">
        <f t="shared" ca="1" si="53"/>
        <v>0.20951549323589372</v>
      </c>
      <c r="N324" s="25">
        <f t="shared" ca="1" si="54"/>
        <v>20.951549323589372</v>
      </c>
      <c r="O324" s="24">
        <f t="shared" si="55"/>
        <v>4.6181445516728656</v>
      </c>
      <c r="P324" s="11">
        <f t="shared" si="56"/>
        <v>0.21653718042189962</v>
      </c>
      <c r="Q324" s="11">
        <f t="shared" si="57"/>
        <v>0</v>
      </c>
      <c r="R324" s="10">
        <f t="shared" ca="1" si="58"/>
        <v>0.81097707467663571</v>
      </c>
      <c r="U324" s="10">
        <f t="shared" ca="1" si="59"/>
        <v>280.89193863646938</v>
      </c>
    </row>
    <row r="325" spans="2:21" ht="43.2" x14ac:dyDescent="0.3">
      <c r="B325" s="103">
        <v>319</v>
      </c>
      <c r="C325" s="103" t="str">
        <f>'14.1.ТС УЧ'!C324</f>
        <v>Котельная с. Кременки</v>
      </c>
      <c r="D325" s="103" t="str">
        <f>'14.1.ТС УЧ'!D324</f>
        <v>УТ5-ГВС</v>
      </c>
      <c r="E325" s="103" t="str">
        <f>'14.1.ТС УЧ'!E324</f>
        <v xml:space="preserve">ул. Новостройка, 5 </v>
      </c>
      <c r="F325" s="103">
        <f>IF('14.1.ТС УЧ'!G324="Подземная канальная или подвальная",2,IF('14.1.ТС УЧ'!G324="Подземная бесканальная",2,IF('14.1.ТС УЧ'!G324="Надземная",1,0)))</f>
        <v>2</v>
      </c>
      <c r="G325" s="103">
        <f t="shared" si="50"/>
        <v>0.05</v>
      </c>
      <c r="H325" s="103">
        <f ca="1">IF(C325=0,0,(YEAR(TODAY())-'14.1.ТС УЧ'!F324)*0.85)</f>
        <v>45.9</v>
      </c>
      <c r="I325" s="103">
        <f>IF(C325=0,0,'14.1.ТС УЧ'!I324/1000)</f>
        <v>4.3999999999999997E-2</v>
      </c>
      <c r="J325" s="24">
        <f>IF(C325=0,0,'14.1.ТС УЧ'!H324/1000)</f>
        <v>5.0999999999999997E-2</v>
      </c>
      <c r="K325" s="103">
        <f t="shared" si="51"/>
        <v>4.3999999999999997E-2</v>
      </c>
      <c r="L325" s="25">
        <f t="shared" ca="1" si="52"/>
        <v>4.9622180061426739</v>
      </c>
      <c r="M325" s="25">
        <f t="shared" ca="1" si="53"/>
        <v>0.92186817023793233</v>
      </c>
      <c r="N325" s="25">
        <f t="shared" ca="1" si="54"/>
        <v>20.951549323589372</v>
      </c>
      <c r="O325" s="24">
        <f t="shared" si="55"/>
        <v>4.6129131993911132</v>
      </c>
      <c r="P325" s="11">
        <f t="shared" si="56"/>
        <v>0.21678274807598724</v>
      </c>
      <c r="Q325" s="11">
        <f t="shared" si="57"/>
        <v>0</v>
      </c>
      <c r="R325" s="10">
        <f t="shared" ca="1" si="58"/>
        <v>0.39777523466754366</v>
      </c>
      <c r="U325" s="10">
        <f t="shared" ca="1" si="59"/>
        <v>285.14443648705844</v>
      </c>
    </row>
    <row r="326" spans="2:21" ht="43.2" x14ac:dyDescent="0.3">
      <c r="B326" s="103">
        <v>320</v>
      </c>
      <c r="C326" s="103" t="str">
        <f>'14.1.ТС УЧ'!C325</f>
        <v>Котельная с. Кременки</v>
      </c>
      <c r="D326" s="103" t="str">
        <f>'14.1.ТС УЧ'!D325</f>
        <v>ТК1</v>
      </c>
      <c r="E326" s="103" t="str">
        <f>'14.1.ТС УЧ'!E325</f>
        <v xml:space="preserve">ул. Новостройка, 14 </v>
      </c>
      <c r="F326" s="103">
        <f>IF('14.1.ТС УЧ'!G325="Подземная канальная или подвальная",2,IF('14.1.ТС УЧ'!G325="Подземная бесканальная",2,IF('14.1.ТС УЧ'!G325="Надземная",1,0)))</f>
        <v>1</v>
      </c>
      <c r="G326" s="103">
        <f t="shared" si="50"/>
        <v>0.05</v>
      </c>
      <c r="H326" s="103">
        <f ca="1">IF(C326=0,0,(YEAR(TODAY())-'14.1.ТС УЧ'!F325)*0.85)</f>
        <v>45.9</v>
      </c>
      <c r="I326" s="103">
        <f>IF(C326=0,0,'14.1.ТС УЧ'!I325/1000)</f>
        <v>1.7000000000000001E-2</v>
      </c>
      <c r="J326" s="24">
        <f>IF(C326=0,0,'14.1.ТС УЧ'!H325/1000)</f>
        <v>0.04</v>
      </c>
      <c r="K326" s="103">
        <f t="shared" si="51"/>
        <v>1.7000000000000001E-2</v>
      </c>
      <c r="L326" s="25">
        <f t="shared" ca="1" si="52"/>
        <v>4.9622180061426739</v>
      </c>
      <c r="M326" s="25">
        <f t="shared" ca="1" si="53"/>
        <v>0.35617633850101937</v>
      </c>
      <c r="N326" s="25">
        <f t="shared" ca="1" si="54"/>
        <v>20.951549323589372</v>
      </c>
      <c r="O326" s="24">
        <f t="shared" si="55"/>
        <v>4.1853766882849204</v>
      </c>
      <c r="P326" s="11">
        <f t="shared" si="56"/>
        <v>0.23892712041882638</v>
      </c>
      <c r="Q326" s="11">
        <f t="shared" si="57"/>
        <v>0</v>
      </c>
      <c r="R326" s="10">
        <f t="shared" ca="1" si="58"/>
        <v>0.70034911083344642</v>
      </c>
      <c r="U326" s="10">
        <f t="shared" ca="1" si="59"/>
        <v>286.63516863113927</v>
      </c>
    </row>
    <row r="327" spans="2:21" ht="43.2" x14ac:dyDescent="0.3">
      <c r="B327" s="103">
        <v>321</v>
      </c>
      <c r="C327" s="103" t="str">
        <f>'14.1.ТС УЧ'!C326</f>
        <v>Котельная с. Кременки</v>
      </c>
      <c r="D327" s="103" t="str">
        <f>'14.1.ТС УЧ'!D326</f>
        <v>УТ3</v>
      </c>
      <c r="E327" s="103" t="str">
        <f>'14.1.ТС УЧ'!E326</f>
        <v xml:space="preserve">ул. Новостройка, 12 </v>
      </c>
      <c r="F327" s="103">
        <f>IF('14.1.ТС УЧ'!G326="Подземная канальная или подвальная",2,IF('14.1.ТС УЧ'!G326="Подземная бесканальная",2,IF('14.1.ТС УЧ'!G326="Надземная",1,0)))</f>
        <v>2</v>
      </c>
      <c r="G327" s="103">
        <f t="shared" si="50"/>
        <v>0.05</v>
      </c>
      <c r="H327" s="103">
        <f ca="1">IF(C327=0,0,(YEAR(TODAY())-'14.1.ТС УЧ'!F326)*0.85)</f>
        <v>45.9</v>
      </c>
      <c r="I327" s="103">
        <f>IF(C327=0,0,'14.1.ТС УЧ'!I326/1000)</f>
        <v>1.2E-2</v>
      </c>
      <c r="J327" s="24">
        <f>IF(C327=0,0,'14.1.ТС УЧ'!H326/1000)</f>
        <v>0.04</v>
      </c>
      <c r="K327" s="103">
        <f t="shared" si="51"/>
        <v>1.2E-2</v>
      </c>
      <c r="L327" s="25">
        <f t="shared" ca="1" si="52"/>
        <v>4.9622180061426739</v>
      </c>
      <c r="M327" s="25">
        <f t="shared" ca="1" si="53"/>
        <v>0.25141859188307247</v>
      </c>
      <c r="N327" s="25">
        <f t="shared" ca="1" si="54"/>
        <v>20.951549323589372</v>
      </c>
      <c r="O327" s="24">
        <f t="shared" si="55"/>
        <v>4.1859514566174134</v>
      </c>
      <c r="P327" s="11">
        <f t="shared" si="56"/>
        <v>0.23889431360202174</v>
      </c>
      <c r="Q327" s="11">
        <f t="shared" si="57"/>
        <v>0</v>
      </c>
      <c r="R327" s="10">
        <f t="shared" ca="1" si="58"/>
        <v>0.77769676586207914</v>
      </c>
      <c r="U327" s="10">
        <f t="shared" ca="1" si="59"/>
        <v>287.68759465205289</v>
      </c>
    </row>
    <row r="328" spans="2:21" ht="43.2" x14ac:dyDescent="0.3">
      <c r="B328" s="103">
        <v>322</v>
      </c>
      <c r="C328" s="103" t="str">
        <f>'14.1.ТС УЧ'!C327</f>
        <v>Котельная с. Кременки</v>
      </c>
      <c r="D328" s="103" t="str">
        <f>'14.1.ТС УЧ'!D327</f>
        <v>ТК2</v>
      </c>
      <c r="E328" s="103" t="str">
        <f>'14.1.ТС УЧ'!E327</f>
        <v xml:space="preserve">ул. Новостройка, 15 </v>
      </c>
      <c r="F328" s="103">
        <f>IF('14.1.ТС УЧ'!G327="Подземная канальная или подвальная",2,IF('14.1.ТС УЧ'!G327="Подземная бесканальная",2,IF('14.1.ТС УЧ'!G327="Надземная",1,0)))</f>
        <v>2</v>
      </c>
      <c r="G328" s="103">
        <f t="shared" si="50"/>
        <v>0.05</v>
      </c>
      <c r="H328" s="103">
        <f ca="1">IF(C328=0,0,(YEAR(TODAY())-'14.1.ТС УЧ'!F327)*0.85)</f>
        <v>45.9</v>
      </c>
      <c r="I328" s="103">
        <f>IF(C328=0,0,'14.1.ТС УЧ'!I327/1000)</f>
        <v>1.4E-2</v>
      </c>
      <c r="J328" s="24">
        <f>IF(C328=0,0,'14.1.ТС УЧ'!H327/1000)</f>
        <v>0.04</v>
      </c>
      <c r="K328" s="103">
        <f t="shared" si="51"/>
        <v>1.4E-2</v>
      </c>
      <c r="L328" s="25">
        <f t="shared" ca="1" si="52"/>
        <v>4.9622180061426739</v>
      </c>
      <c r="M328" s="25">
        <f t="shared" ca="1" si="53"/>
        <v>0.2933216905302512</v>
      </c>
      <c r="N328" s="25">
        <f t="shared" ca="1" si="54"/>
        <v>20.951549323589372</v>
      </c>
      <c r="O328" s="24">
        <f t="shared" si="55"/>
        <v>4.1857215492844162</v>
      </c>
      <c r="P328" s="11">
        <f t="shared" si="56"/>
        <v>0.23890743524756403</v>
      </c>
      <c r="Q328" s="11">
        <f t="shared" si="57"/>
        <v>0</v>
      </c>
      <c r="R328" s="10">
        <f t="shared" ca="1" si="58"/>
        <v>0.7457821910360376</v>
      </c>
      <c r="U328" s="10">
        <f t="shared" ca="1" si="59"/>
        <v>288.91535757297788</v>
      </c>
    </row>
    <row r="329" spans="2:21" ht="72" x14ac:dyDescent="0.3">
      <c r="B329" s="103">
        <v>323</v>
      </c>
      <c r="C329" s="103" t="str">
        <f>'14.1.ТС УЧ'!C328</f>
        <v>Котельная Сатисского территориального отдела в п. Сатис</v>
      </c>
      <c r="D329" s="103" t="str">
        <f>'14.1.ТС УЧ'!D328</f>
        <v>Котельная Сатисского территориального отдела в п. Сатис</v>
      </c>
      <c r="E329" s="103" t="str">
        <f>'14.1.ТС УЧ'!E328</f>
        <v>ул. Первомайская, 26Б</v>
      </c>
      <c r="F329" s="103">
        <f>IF('14.1.ТС УЧ'!G328="Подземная канальная или подвальная",2,IF('14.1.ТС УЧ'!G328="Подземная бесканальная",2,IF('14.1.ТС УЧ'!G328="Надземная",1,0)))</f>
        <v>1</v>
      </c>
      <c r="G329" s="103">
        <f t="shared" si="50"/>
        <v>0.05</v>
      </c>
      <c r="H329" s="103">
        <f ca="1">IF(C329=0,0,(YEAR(TODAY())-'14.1.ТС УЧ'!F328)*0.85)</f>
        <v>37.4</v>
      </c>
      <c r="I329" s="103">
        <f>IF(C329=0,0,'14.1.ТС УЧ'!I328/1000)</f>
        <v>2E-3</v>
      </c>
      <c r="J329" s="24">
        <f>IF(C329=0,0,'14.1.ТС УЧ'!H328/1000)</f>
        <v>5.0999999999999997E-2</v>
      </c>
      <c r="K329" s="103">
        <f t="shared" si="51"/>
        <v>2E-3</v>
      </c>
      <c r="L329" s="25">
        <f t="shared" ca="1" si="52"/>
        <v>3.2441481996433552</v>
      </c>
      <c r="M329" s="25">
        <f t="shared" ca="1" si="53"/>
        <v>1.930228726556469E-3</v>
      </c>
      <c r="N329" s="25">
        <f t="shared" ca="1" si="54"/>
        <v>0.96511436327823452</v>
      </c>
      <c r="O329" s="24">
        <f t="shared" si="55"/>
        <v>4.6193754580921018</v>
      </c>
      <c r="P329" s="11">
        <f t="shared" si="56"/>
        <v>0.21647948062940542</v>
      </c>
      <c r="Q329" s="11">
        <f t="shared" si="57"/>
        <v>0</v>
      </c>
      <c r="R329" s="10">
        <f t="shared" ca="1" si="58"/>
        <v>0.99807163296688794</v>
      </c>
      <c r="U329" s="10">
        <f t="shared" ca="1" si="59"/>
        <v>1.0089164512079594</v>
      </c>
    </row>
    <row r="330" spans="2:21" ht="43.2" x14ac:dyDescent="0.3">
      <c r="B330" s="103">
        <v>324</v>
      </c>
      <c r="C330" s="103" t="str">
        <f>'14.1.ТС УЧ'!C329</f>
        <v>Блочная модульная котельная КМ-2,07 ВГ (п. Сатис)</v>
      </c>
      <c r="D330" s="103" t="str">
        <f>'14.1.ТС УЧ'!D329</f>
        <v>ТК8</v>
      </c>
      <c r="E330" s="103" t="str">
        <f>'14.1.ТС УЧ'!E329</f>
        <v xml:space="preserve">УТ1 </v>
      </c>
      <c r="F330" s="103">
        <f>IF('14.1.ТС УЧ'!G329="Подземная канальная или подвальная",2,IF('14.1.ТС УЧ'!G329="Подземная бесканальная",2,IF('14.1.ТС УЧ'!G329="Надземная",1,0)))</f>
        <v>1</v>
      </c>
      <c r="G330" s="103">
        <f t="shared" si="50"/>
        <v>0.05</v>
      </c>
      <c r="H330" s="103">
        <f ca="1">IF(C330=0,0,(YEAR(TODAY())-'14.1.ТС УЧ'!F329)*0.85)</f>
        <v>41.65</v>
      </c>
      <c r="I330" s="103">
        <f>IF(C330=0,0,'14.1.ТС УЧ'!I329/1000)</f>
        <v>5.5E-2</v>
      </c>
      <c r="J330" s="24">
        <f>IF(C330=0,0,'14.1.ТС УЧ'!H329/1000)</f>
        <v>0.15</v>
      </c>
      <c r="K330" s="103">
        <f t="shared" si="51"/>
        <v>5.5E-2</v>
      </c>
      <c r="L330" s="25">
        <f t="shared" ca="1" si="52"/>
        <v>4.012252560702728</v>
      </c>
      <c r="M330" s="25">
        <f t="shared" ca="1" si="53"/>
        <v>0.20219461340736031</v>
      </c>
      <c r="N330" s="25">
        <f t="shared" ca="1" si="54"/>
        <v>3.6762656983156421</v>
      </c>
      <c r="O330" s="24">
        <f t="shared" si="55"/>
        <v>9.1184896118087533</v>
      </c>
      <c r="P330" s="11">
        <f t="shared" si="56"/>
        <v>0.10966728510662184</v>
      </c>
      <c r="Q330" s="11">
        <f t="shared" si="57"/>
        <v>0</v>
      </c>
      <c r="R330" s="10">
        <f t="shared" ca="1" si="58"/>
        <v>0.81693592578665042</v>
      </c>
      <c r="U330" s="10">
        <f t="shared" ca="1" si="59"/>
        <v>2.8437094819187019</v>
      </c>
    </row>
    <row r="331" spans="2:21" ht="43.2" x14ac:dyDescent="0.3">
      <c r="B331" s="103">
        <v>325</v>
      </c>
      <c r="C331" s="103" t="str">
        <f>'14.1.ТС УЧ'!C330</f>
        <v>Блочная модульная котельная КМ-2,07 ВГ (п. Сатис)</v>
      </c>
      <c r="D331" s="103" t="str">
        <f>'14.1.ТС УЧ'!D330</f>
        <v>УТ1</v>
      </c>
      <c r="E331" s="103" t="str">
        <f>'14.1.ТС УЧ'!E330</f>
        <v xml:space="preserve">УТ2 </v>
      </c>
      <c r="F331" s="103">
        <f>IF('14.1.ТС УЧ'!G330="Подземная канальная или подвальная",2,IF('14.1.ТС УЧ'!G330="Подземная бесканальная",2,IF('14.1.ТС УЧ'!G330="Надземная",1,0)))</f>
        <v>1</v>
      </c>
      <c r="G331" s="103">
        <f t="shared" si="50"/>
        <v>0.05</v>
      </c>
      <c r="H331" s="103">
        <f ca="1">IF(C331=0,0,(YEAR(TODAY())-'14.1.ТС УЧ'!F330)*0.85)</f>
        <v>41.65</v>
      </c>
      <c r="I331" s="103">
        <f>IF(C331=0,0,'14.1.ТС УЧ'!I330/1000)</f>
        <v>0.06</v>
      </c>
      <c r="J331" s="24">
        <f>IF(C331=0,0,'14.1.ТС УЧ'!H330/1000)</f>
        <v>0.15</v>
      </c>
      <c r="K331" s="103">
        <f t="shared" si="51"/>
        <v>0.06</v>
      </c>
      <c r="L331" s="25">
        <f t="shared" ca="1" si="52"/>
        <v>4.012252560702728</v>
      </c>
      <c r="M331" s="25">
        <f t="shared" ca="1" si="53"/>
        <v>0.2205759418989385</v>
      </c>
      <c r="N331" s="25">
        <f t="shared" ca="1" si="54"/>
        <v>3.6762656983156421</v>
      </c>
      <c r="O331" s="24">
        <f t="shared" si="55"/>
        <v>9.1156820433583583</v>
      </c>
      <c r="P331" s="11">
        <f t="shared" si="56"/>
        <v>0.10970106188912053</v>
      </c>
      <c r="Q331" s="11">
        <f t="shared" si="57"/>
        <v>0</v>
      </c>
      <c r="R331" s="10">
        <f t="shared" ca="1" si="58"/>
        <v>0.80205672683787932</v>
      </c>
      <c r="U331" s="10">
        <f t="shared" ca="1" si="59"/>
        <v>4.8544096346837122</v>
      </c>
    </row>
    <row r="332" spans="2:21" ht="43.2" x14ac:dyDescent="0.3">
      <c r="B332" s="103">
        <v>326</v>
      </c>
      <c r="C332" s="103" t="str">
        <f>'14.1.ТС УЧ'!C331</f>
        <v>Блочная модульная котельная КМ-2,07 ВГ (п. Сатис)</v>
      </c>
      <c r="D332" s="103" t="str">
        <f>'14.1.ТС УЧ'!D331</f>
        <v>УТ2</v>
      </c>
      <c r="E332" s="103" t="str">
        <f>'14.1.ТС УЧ'!E331</f>
        <v xml:space="preserve">УТ3 </v>
      </c>
      <c r="F332" s="103">
        <f>IF('14.1.ТС УЧ'!G331="Подземная канальная или подвальная",2,IF('14.1.ТС УЧ'!G331="Подземная бесканальная",2,IF('14.1.ТС УЧ'!G331="Надземная",1,0)))</f>
        <v>1</v>
      </c>
      <c r="G332" s="103">
        <f t="shared" si="50"/>
        <v>0.05</v>
      </c>
      <c r="H332" s="103">
        <f ca="1">IF(C332=0,0,(YEAR(TODAY())-'14.1.ТС УЧ'!F331)*0.85)</f>
        <v>41.65</v>
      </c>
      <c r="I332" s="103">
        <f>IF(C332=0,0,'14.1.ТС УЧ'!I331/1000)</f>
        <v>0.01</v>
      </c>
      <c r="J332" s="24">
        <f>IF(C332=0,0,'14.1.ТС УЧ'!H331/1000)</f>
        <v>0.15</v>
      </c>
      <c r="K332" s="103">
        <f t="shared" si="51"/>
        <v>0.01</v>
      </c>
      <c r="L332" s="25">
        <f t="shared" ca="1" si="52"/>
        <v>4.012252560702728</v>
      </c>
      <c r="M332" s="25">
        <f t="shared" ca="1" si="53"/>
        <v>3.6762656983156422E-2</v>
      </c>
      <c r="N332" s="25">
        <f t="shared" ca="1" si="54"/>
        <v>3.6762656983156421</v>
      </c>
      <c r="O332" s="24">
        <f t="shared" si="55"/>
        <v>9.1437577278623188</v>
      </c>
      <c r="P332" s="11">
        <f t="shared" si="56"/>
        <v>0.10936422746119563</v>
      </c>
      <c r="Q332" s="11">
        <f t="shared" si="57"/>
        <v>0</v>
      </c>
      <c r="R332" s="10">
        <f t="shared" ca="1" si="58"/>
        <v>0.96390488429518606</v>
      </c>
      <c r="U332" s="10">
        <f t="shared" ca="1" si="59"/>
        <v>5.1905584635702002</v>
      </c>
    </row>
    <row r="333" spans="2:21" ht="43.2" x14ac:dyDescent="0.3">
      <c r="B333" s="103">
        <v>327</v>
      </c>
      <c r="C333" s="103" t="str">
        <f>'14.1.ТС УЧ'!C332</f>
        <v>Блочная модульная котельная КМ-2,07 ВГ (п. Сатис)</v>
      </c>
      <c r="D333" s="103" t="str">
        <f>'14.1.ТС УЧ'!D332</f>
        <v>УТ3</v>
      </c>
      <c r="E333" s="103" t="str">
        <f>'14.1.ТС УЧ'!E332</f>
        <v xml:space="preserve">УТ4 </v>
      </c>
      <c r="F333" s="103">
        <f>IF('14.1.ТС УЧ'!G332="Подземная канальная или подвальная",2,IF('14.1.ТС УЧ'!G332="Подземная бесканальная",2,IF('14.1.ТС УЧ'!G332="Надземная",1,0)))</f>
        <v>1</v>
      </c>
      <c r="G333" s="103">
        <f t="shared" si="50"/>
        <v>0.05</v>
      </c>
      <c r="H333" s="103">
        <f ca="1">IF(C333=0,0,(YEAR(TODAY())-'14.1.ТС УЧ'!F332)*0.85)</f>
        <v>41.65</v>
      </c>
      <c r="I333" s="103">
        <f>IF(C333=0,0,'14.1.ТС УЧ'!I332/1000)</f>
        <v>2.5000000000000001E-2</v>
      </c>
      <c r="J333" s="24">
        <f>IF(C333=0,0,'14.1.ТС УЧ'!H332/1000)</f>
        <v>0.15</v>
      </c>
      <c r="K333" s="103">
        <f t="shared" si="51"/>
        <v>2.5000000000000001E-2</v>
      </c>
      <c r="L333" s="25">
        <f t="shared" ca="1" si="52"/>
        <v>4.012252560702728</v>
      </c>
      <c r="M333" s="25">
        <f t="shared" ca="1" si="53"/>
        <v>9.1906642457891055E-2</v>
      </c>
      <c r="N333" s="25">
        <f t="shared" ca="1" si="54"/>
        <v>3.6762656983156421</v>
      </c>
      <c r="O333" s="24">
        <f t="shared" si="55"/>
        <v>9.1353350225111303</v>
      </c>
      <c r="P333" s="11">
        <f t="shared" si="56"/>
        <v>0.10946506039853139</v>
      </c>
      <c r="Q333" s="11">
        <f t="shared" si="57"/>
        <v>0</v>
      </c>
      <c r="R333" s="10">
        <f t="shared" ca="1" si="58"/>
        <v>0.91219030541490631</v>
      </c>
      <c r="U333" s="10">
        <f t="shared" ca="1" si="59"/>
        <v>6.0301564332171811</v>
      </c>
    </row>
    <row r="334" spans="2:21" ht="43.2" x14ac:dyDescent="0.3">
      <c r="B334" s="103">
        <v>328</v>
      </c>
      <c r="C334" s="103" t="str">
        <f>'14.1.ТС УЧ'!C333</f>
        <v>Блочная модульная котельная КМ-2,07 ВГ (п. Сатис)</v>
      </c>
      <c r="D334" s="103" t="str">
        <f>'14.1.ТС УЧ'!D333</f>
        <v>УТ4</v>
      </c>
      <c r="E334" s="103" t="str">
        <f>'14.1.ТС УЧ'!E333</f>
        <v xml:space="preserve">УТ5 </v>
      </c>
      <c r="F334" s="103">
        <f>IF('14.1.ТС УЧ'!G333="Подземная канальная или подвальная",2,IF('14.1.ТС УЧ'!G333="Подземная бесканальная",2,IF('14.1.ТС УЧ'!G333="Надземная",1,0)))</f>
        <v>1</v>
      </c>
      <c r="G334" s="103">
        <f t="shared" si="50"/>
        <v>0.05</v>
      </c>
      <c r="H334" s="103">
        <f ca="1">IF(C334=0,0,(YEAR(TODAY())-'14.1.ТС УЧ'!F333)*0.85)</f>
        <v>41.65</v>
      </c>
      <c r="I334" s="103">
        <f>IF(C334=0,0,'14.1.ТС УЧ'!I333/1000)</f>
        <v>0.01</v>
      </c>
      <c r="J334" s="24">
        <f>IF(C334=0,0,'14.1.ТС УЧ'!H333/1000)</f>
        <v>0.15</v>
      </c>
      <c r="K334" s="103">
        <f t="shared" si="51"/>
        <v>0.01</v>
      </c>
      <c r="L334" s="25">
        <f t="shared" ca="1" si="52"/>
        <v>4.012252560702728</v>
      </c>
      <c r="M334" s="25">
        <f t="shared" ca="1" si="53"/>
        <v>3.6762656983156422E-2</v>
      </c>
      <c r="N334" s="25">
        <f t="shared" ca="1" si="54"/>
        <v>3.6762656983156421</v>
      </c>
      <c r="O334" s="24">
        <f t="shared" si="55"/>
        <v>9.1437577278623188</v>
      </c>
      <c r="P334" s="11">
        <f t="shared" si="56"/>
        <v>0.10936422746119563</v>
      </c>
      <c r="Q334" s="11">
        <f t="shared" si="57"/>
        <v>0</v>
      </c>
      <c r="R334" s="10">
        <f t="shared" ca="1" si="58"/>
        <v>0.96390488429518606</v>
      </c>
      <c r="U334" s="10">
        <f t="shared" ca="1" si="59"/>
        <v>6.3663052621036691</v>
      </c>
    </row>
    <row r="335" spans="2:21" ht="43.2" x14ac:dyDescent="0.3">
      <c r="B335" s="103">
        <v>329</v>
      </c>
      <c r="C335" s="103" t="str">
        <f>'14.1.ТС УЧ'!C334</f>
        <v>Блочная модульная котельная КМ-2,07 ВГ (п. Сатис)</v>
      </c>
      <c r="D335" s="103" t="str">
        <f>'14.1.ТС УЧ'!D334</f>
        <v>УТ5</v>
      </c>
      <c r="E335" s="103" t="str">
        <f>'14.1.ТС УЧ'!E334</f>
        <v xml:space="preserve">УТ6 </v>
      </c>
      <c r="F335" s="103">
        <f>IF('14.1.ТС УЧ'!G334="Подземная канальная или подвальная",2,IF('14.1.ТС УЧ'!G334="Подземная бесканальная",2,IF('14.1.ТС УЧ'!G334="Надземная",1,0)))</f>
        <v>1</v>
      </c>
      <c r="G335" s="103">
        <f t="shared" si="50"/>
        <v>0.05</v>
      </c>
      <c r="H335" s="103">
        <f ca="1">IF(C335=0,0,(YEAR(TODAY())-'14.1.ТС УЧ'!F334)*0.85)</f>
        <v>41.65</v>
      </c>
      <c r="I335" s="103">
        <f>IF(C335=0,0,'14.1.ТС УЧ'!I334/1000)</f>
        <v>0.03</v>
      </c>
      <c r="J335" s="24">
        <f>IF(C335=0,0,'14.1.ТС УЧ'!H334/1000)</f>
        <v>0.15</v>
      </c>
      <c r="K335" s="103">
        <f t="shared" si="51"/>
        <v>0.03</v>
      </c>
      <c r="L335" s="25">
        <f t="shared" ca="1" si="52"/>
        <v>4.012252560702728</v>
      </c>
      <c r="M335" s="25">
        <f t="shared" ca="1" si="53"/>
        <v>0.11028797094946925</v>
      </c>
      <c r="N335" s="25">
        <f t="shared" ca="1" si="54"/>
        <v>3.6762656983156421</v>
      </c>
      <c r="O335" s="24">
        <f t="shared" si="55"/>
        <v>9.1325274540607353</v>
      </c>
      <c r="P335" s="11">
        <f t="shared" si="56"/>
        <v>0.10949871270908194</v>
      </c>
      <c r="Q335" s="11">
        <f t="shared" si="57"/>
        <v>0</v>
      </c>
      <c r="R335" s="10">
        <f t="shared" ca="1" si="58"/>
        <v>0.89557619823099333</v>
      </c>
      <c r="U335" s="10">
        <f t="shared" ca="1" si="59"/>
        <v>7.3735131846523494</v>
      </c>
    </row>
    <row r="336" spans="2:21" ht="43.2" x14ac:dyDescent="0.3">
      <c r="B336" s="103">
        <v>330</v>
      </c>
      <c r="C336" s="103" t="str">
        <f>'14.1.ТС УЧ'!C335</f>
        <v>Блочная модульная котельная КМ-2,07 ВГ (п. Сатис)</v>
      </c>
      <c r="D336" s="103" t="str">
        <f>'14.1.ТС УЧ'!D335</f>
        <v>УТ6</v>
      </c>
      <c r="E336" s="103" t="str">
        <f>'14.1.ТС УЧ'!E335</f>
        <v xml:space="preserve">УТ7 </v>
      </c>
      <c r="F336" s="103">
        <f>IF('14.1.ТС УЧ'!G335="Подземная канальная или подвальная",2,IF('14.1.ТС УЧ'!G335="Подземная бесканальная",2,IF('14.1.ТС УЧ'!G335="Надземная",1,0)))</f>
        <v>1</v>
      </c>
      <c r="G336" s="103">
        <f t="shared" ref="G336:G399" si="60">IF(C336=0,0,0.05)</f>
        <v>0.05</v>
      </c>
      <c r="H336" s="103">
        <f ca="1">IF(C336=0,0,(YEAR(TODAY())-'14.1.ТС УЧ'!F335)*0.85)</f>
        <v>41.65</v>
      </c>
      <c r="I336" s="103">
        <f>IF(C336=0,0,'14.1.ТС УЧ'!I335/1000)</f>
        <v>8.0000000000000002E-3</v>
      </c>
      <c r="J336" s="24">
        <f>IF(C336=0,0,'14.1.ТС УЧ'!H335/1000)</f>
        <v>0.15</v>
      </c>
      <c r="K336" s="103">
        <f t="shared" ref="K336:K399" si="61">IF(I336&lt;1,I336,IF(C336=0,0,IF(J336&lt;0.3,1,IF(J336&lt;0.6,1.5,IF(J336=0.6,2,IF(J336&lt;1.4,3,0))))))</f>
        <v>8.0000000000000002E-3</v>
      </c>
      <c r="L336" s="25">
        <f t="shared" ref="L336:L399" ca="1" si="62">IF(C336=0,0,IF(H336&gt;17,0.5*EXP(H336/20),IF(H336&gt;3,1,0.8)))</f>
        <v>4.012252560702728</v>
      </c>
      <c r="M336" s="25">
        <f t="shared" ref="M336:M399" ca="1" si="63">IF(C336=0,0,N336*I336)</f>
        <v>2.9410125586525136E-2</v>
      </c>
      <c r="N336" s="25">
        <f t="shared" ref="N336:N399" ca="1" si="64">IF(C336=0,0,G336*(0.1*H336)^(L336-1))</f>
        <v>3.6762656983156421</v>
      </c>
      <c r="O336" s="24">
        <f t="shared" ref="O336:O399" si="65">IF(C336=0,0,2.91*(1+((20.89+((-1.88)*K336))*J336^(1.2))))</f>
        <v>9.1448807552424771</v>
      </c>
      <c r="P336" s="11">
        <f t="shared" ref="P336:P399" si="66">IF(C336=0,0,1/O336)</f>
        <v>0.10935079710325703</v>
      </c>
      <c r="Q336" s="11">
        <f t="shared" ref="Q336:Q399" si="67">_xlfn.MAXIFS($U$7:$U$16,$C$7:$C$16,C336)</f>
        <v>0</v>
      </c>
      <c r="R336" s="10">
        <f t="shared" ref="R336:R399" ca="1" si="68">IF(C336=0,0,EXP(-M336))</f>
        <v>0.97101814340576786</v>
      </c>
      <c r="U336" s="10">
        <f t="shared" ca="1" si="59"/>
        <v>7.6424652761378278</v>
      </c>
    </row>
    <row r="337" spans="2:21" ht="43.2" x14ac:dyDescent="0.3">
      <c r="B337" s="103">
        <v>331</v>
      </c>
      <c r="C337" s="103" t="str">
        <f>'14.1.ТС УЧ'!C336</f>
        <v>Блочная модульная котельная КМ-2,07 ВГ (п. Сатис)</v>
      </c>
      <c r="D337" s="103" t="str">
        <f>'14.1.ТС УЧ'!D336</f>
        <v>УТ7</v>
      </c>
      <c r="E337" s="103" t="str">
        <f>'14.1.ТС УЧ'!E336</f>
        <v xml:space="preserve">УТ8 </v>
      </c>
      <c r="F337" s="103">
        <f>IF('14.1.ТС УЧ'!G336="Подземная канальная или подвальная",2,IF('14.1.ТС УЧ'!G336="Подземная бесканальная",2,IF('14.1.ТС УЧ'!G336="Надземная",1,0)))</f>
        <v>1</v>
      </c>
      <c r="G337" s="103">
        <f t="shared" si="60"/>
        <v>0.05</v>
      </c>
      <c r="H337" s="103">
        <f ca="1">IF(C337=0,0,(YEAR(TODAY())-'14.1.ТС УЧ'!F336)*0.85)</f>
        <v>41.65</v>
      </c>
      <c r="I337" s="103">
        <f>IF(C337=0,0,'14.1.ТС УЧ'!I336/1000)</f>
        <v>7.1999999999999995E-2</v>
      </c>
      <c r="J337" s="24">
        <f>IF(C337=0,0,'14.1.ТС УЧ'!H336/1000)</f>
        <v>0.15</v>
      </c>
      <c r="K337" s="103">
        <f t="shared" si="61"/>
        <v>7.1999999999999995E-2</v>
      </c>
      <c r="L337" s="25">
        <f t="shared" ca="1" si="62"/>
        <v>4.012252560702728</v>
      </c>
      <c r="M337" s="25">
        <f t="shared" ca="1" si="63"/>
        <v>0.26469113027872621</v>
      </c>
      <c r="N337" s="25">
        <f t="shared" ca="1" si="64"/>
        <v>3.6762656983156421</v>
      </c>
      <c r="O337" s="24">
        <f t="shared" si="65"/>
        <v>9.1089438790774082</v>
      </c>
      <c r="P337" s="11">
        <f t="shared" si="66"/>
        <v>0.109782211118561</v>
      </c>
      <c r="Q337" s="11">
        <f t="shared" si="67"/>
        <v>0</v>
      </c>
      <c r="R337" s="10">
        <f t="shared" ca="1" si="68"/>
        <v>0.7674429532634699</v>
      </c>
      <c r="U337" s="10">
        <f t="shared" ref="U337:U400" ca="1" si="69">IF(C336=0,0,IF(C337=C336,U336+M337/P337,M337/P337+1))</f>
        <v>10.053521927136313</v>
      </c>
    </row>
    <row r="338" spans="2:21" ht="43.2" x14ac:dyDescent="0.3">
      <c r="B338" s="103">
        <v>332</v>
      </c>
      <c r="C338" s="103" t="str">
        <f>'14.1.ТС УЧ'!C337</f>
        <v>Блочная модульная котельная КМ-2,07 ВГ (п. Сатис)</v>
      </c>
      <c r="D338" s="103" t="str">
        <f>'14.1.ТС УЧ'!D337</f>
        <v>УТ8</v>
      </c>
      <c r="E338" s="103" t="str">
        <f>'14.1.ТС УЧ'!E337</f>
        <v xml:space="preserve">УТ9 </v>
      </c>
      <c r="F338" s="103">
        <f>IF('14.1.ТС УЧ'!G337="Подземная канальная или подвальная",2,IF('14.1.ТС УЧ'!G337="Подземная бесканальная",2,IF('14.1.ТС УЧ'!G337="Надземная",1,0)))</f>
        <v>1</v>
      </c>
      <c r="G338" s="103">
        <f t="shared" si="60"/>
        <v>0.05</v>
      </c>
      <c r="H338" s="103">
        <f ca="1">IF(C338=0,0,(YEAR(TODAY())-'14.1.ТС УЧ'!F337)*0.85)</f>
        <v>41.65</v>
      </c>
      <c r="I338" s="103">
        <f>IF(C338=0,0,'14.1.ТС УЧ'!I337/1000)</f>
        <v>0.02</v>
      </c>
      <c r="J338" s="24">
        <f>IF(C338=0,0,'14.1.ТС УЧ'!H337/1000)</f>
        <v>0.15</v>
      </c>
      <c r="K338" s="103">
        <f t="shared" si="61"/>
        <v>0.02</v>
      </c>
      <c r="L338" s="25">
        <f t="shared" ca="1" si="62"/>
        <v>4.012252560702728</v>
      </c>
      <c r="M338" s="25">
        <f t="shared" ca="1" si="63"/>
        <v>7.3525313966312844E-2</v>
      </c>
      <c r="N338" s="25">
        <f t="shared" ca="1" si="64"/>
        <v>3.6762656983156421</v>
      </c>
      <c r="O338" s="24">
        <f t="shared" si="65"/>
        <v>9.1381425909615253</v>
      </c>
      <c r="P338" s="11">
        <f t="shared" si="66"/>
        <v>0.10943142876639868</v>
      </c>
      <c r="Q338" s="11">
        <f t="shared" si="67"/>
        <v>0</v>
      </c>
      <c r="R338" s="10">
        <f t="shared" ca="1" si="68"/>
        <v>0.92911262596811595</v>
      </c>
      <c r="U338" s="10">
        <f t="shared" ca="1" si="69"/>
        <v>10.725406730205695</v>
      </c>
    </row>
    <row r="339" spans="2:21" ht="43.2" x14ac:dyDescent="0.3">
      <c r="B339" s="103">
        <v>333</v>
      </c>
      <c r="C339" s="103" t="str">
        <f>'14.1.ТС УЧ'!C338</f>
        <v>Блочная модульная котельная КМ-2,07 ВГ (п. Сатис)</v>
      </c>
      <c r="D339" s="103" t="str">
        <f>'14.1.ТС УЧ'!D338</f>
        <v>УТ9</v>
      </c>
      <c r="E339" s="103" t="str">
        <f>'14.1.ТС УЧ'!E338</f>
        <v xml:space="preserve">ТК9 </v>
      </c>
      <c r="F339" s="103">
        <f>IF('14.1.ТС УЧ'!G338="Подземная канальная или подвальная",2,IF('14.1.ТС УЧ'!G338="Подземная бесканальная",2,IF('14.1.ТС УЧ'!G338="Надземная",1,0)))</f>
        <v>1</v>
      </c>
      <c r="G339" s="103">
        <f t="shared" si="60"/>
        <v>0.05</v>
      </c>
      <c r="H339" s="103">
        <f ca="1">IF(C339=0,0,(YEAR(TODAY())-'14.1.ТС УЧ'!F338)*0.85)</f>
        <v>41.65</v>
      </c>
      <c r="I339" s="103">
        <f>IF(C339=0,0,'14.1.ТС УЧ'!I338/1000)</f>
        <v>2.5999999999999999E-2</v>
      </c>
      <c r="J339" s="24">
        <f>IF(C339=0,0,'14.1.ТС УЧ'!H338/1000)</f>
        <v>0.15</v>
      </c>
      <c r="K339" s="103">
        <f t="shared" si="61"/>
        <v>2.5999999999999999E-2</v>
      </c>
      <c r="L339" s="25">
        <f t="shared" ca="1" si="62"/>
        <v>4.012252560702728</v>
      </c>
      <c r="M339" s="25">
        <f t="shared" ca="1" si="63"/>
        <v>9.5582908156206695E-2</v>
      </c>
      <c r="N339" s="25">
        <f t="shared" ca="1" si="64"/>
        <v>3.6762656983156421</v>
      </c>
      <c r="O339" s="24">
        <f t="shared" si="65"/>
        <v>9.134773508821052</v>
      </c>
      <c r="P339" s="11">
        <f t="shared" si="66"/>
        <v>0.10947178920575794</v>
      </c>
      <c r="Q339" s="11">
        <f t="shared" si="67"/>
        <v>0</v>
      </c>
      <c r="R339" s="10">
        <f t="shared" ca="1" si="68"/>
        <v>0.90884300803192219</v>
      </c>
      <c r="U339" s="10">
        <f t="shared" ca="1" si="69"/>
        <v>11.598534947527087</v>
      </c>
    </row>
    <row r="340" spans="2:21" ht="43.2" x14ac:dyDescent="0.3">
      <c r="B340" s="103">
        <v>334</v>
      </c>
      <c r="C340" s="103" t="str">
        <f>'14.1.ТС УЧ'!C339</f>
        <v>Блочная модульная котельная КМ-2,07 ВГ (п. Сатис)</v>
      </c>
      <c r="D340" s="103" t="str">
        <f>'14.1.ТС УЧ'!D339</f>
        <v>ТК11</v>
      </c>
      <c r="E340" s="103" t="str">
        <f>'14.1.ТС УЧ'!E339</f>
        <v xml:space="preserve">ул. Заводская, 6 </v>
      </c>
      <c r="F340" s="103">
        <f>IF('14.1.ТС УЧ'!G339="Подземная канальная или подвальная",2,IF('14.1.ТС УЧ'!G339="Подземная бесканальная",2,IF('14.1.ТС УЧ'!G339="Надземная",1,0)))</f>
        <v>1</v>
      </c>
      <c r="G340" s="103">
        <f t="shared" si="60"/>
        <v>0.05</v>
      </c>
      <c r="H340" s="103">
        <f ca="1">IF(C340=0,0,(YEAR(TODAY())-'14.1.ТС УЧ'!F339)*0.85)</f>
        <v>36.549999999999997</v>
      </c>
      <c r="I340" s="103">
        <f>IF(C340=0,0,'14.1.ТС УЧ'!I339/1000)</f>
        <v>1.4999999999999999E-2</v>
      </c>
      <c r="J340" s="24">
        <f>IF(C340=0,0,'14.1.ТС УЧ'!H339/1000)</f>
        <v>0.15</v>
      </c>
      <c r="K340" s="103">
        <f t="shared" si="61"/>
        <v>1.4999999999999999E-2</v>
      </c>
      <c r="L340" s="25">
        <f t="shared" ca="1" si="62"/>
        <v>3.1091607032751369</v>
      </c>
      <c r="M340" s="25">
        <f t="shared" ca="1" si="63"/>
        <v>1.1542003678539718E-2</v>
      </c>
      <c r="N340" s="25">
        <f t="shared" ca="1" si="64"/>
        <v>0.76946691190264793</v>
      </c>
      <c r="O340" s="24">
        <f t="shared" si="65"/>
        <v>9.1409501594119238</v>
      </c>
      <c r="P340" s="11">
        <f t="shared" si="66"/>
        <v>0.10939781779363014</v>
      </c>
      <c r="Q340" s="11">
        <f t="shared" si="67"/>
        <v>0</v>
      </c>
      <c r="R340" s="10">
        <f t="shared" ca="1" si="68"/>
        <v>0.98852434971685543</v>
      </c>
      <c r="U340" s="10">
        <f t="shared" ca="1" si="69"/>
        <v>11.704039827892368</v>
      </c>
    </row>
    <row r="341" spans="2:21" ht="72" x14ac:dyDescent="0.3">
      <c r="B341" s="103">
        <v>335</v>
      </c>
      <c r="C341" s="103" t="str">
        <f>'14.1.ТС УЧ'!C340</f>
        <v>Блочная модульная котельная КМ-2,07 ВГ (п. Сатис)</v>
      </c>
      <c r="D341" s="103" t="str">
        <f>'14.1.ТС УЧ'!D340</f>
        <v>Блочная модульная котельная КМ-2,07 ВГ (п.Сатис)</v>
      </c>
      <c r="E341" s="103" t="str">
        <f>'14.1.ТС УЧ'!E340</f>
        <v xml:space="preserve">ТК1 </v>
      </c>
      <c r="F341" s="103">
        <f>IF('14.1.ТС УЧ'!G340="Подземная канальная или подвальная",2,IF('14.1.ТС УЧ'!G340="Подземная бесканальная",2,IF('14.1.ТС УЧ'!G340="Надземная",1,0)))</f>
        <v>2</v>
      </c>
      <c r="G341" s="103">
        <f t="shared" si="60"/>
        <v>0.05</v>
      </c>
      <c r="H341" s="103">
        <f ca="1">IF(C341=0,0,(YEAR(TODAY())-'14.1.ТС УЧ'!F340)*0.85)</f>
        <v>5.0999999999999996</v>
      </c>
      <c r="I341" s="103">
        <f>IF(C341=0,0,'14.1.ТС УЧ'!I340/1000)</f>
        <v>2.8000000000000001E-2</v>
      </c>
      <c r="J341" s="24">
        <f>IF(C341=0,0,'14.1.ТС УЧ'!H340/1000)</f>
        <v>0.15</v>
      </c>
      <c r="K341" s="103">
        <f t="shared" si="61"/>
        <v>2.8000000000000001E-2</v>
      </c>
      <c r="L341" s="25">
        <f t="shared" ca="1" si="62"/>
        <v>1</v>
      </c>
      <c r="M341" s="25">
        <f t="shared" ca="1" si="63"/>
        <v>1.4000000000000002E-3</v>
      </c>
      <c r="N341" s="25">
        <f t="shared" ca="1" si="64"/>
        <v>0.05</v>
      </c>
      <c r="O341" s="24">
        <f t="shared" si="65"/>
        <v>9.1336504814408936</v>
      </c>
      <c r="P341" s="11">
        <f t="shared" si="66"/>
        <v>0.10948524930223118</v>
      </c>
      <c r="Q341" s="11">
        <f t="shared" si="67"/>
        <v>0</v>
      </c>
      <c r="R341" s="10">
        <f t="shared" ca="1" si="68"/>
        <v>0.99860097954282667</v>
      </c>
      <c r="U341" s="10">
        <f t="shared" ca="1" si="69"/>
        <v>11.716826938566385</v>
      </c>
    </row>
    <row r="342" spans="2:21" ht="43.2" x14ac:dyDescent="0.3">
      <c r="B342" s="103">
        <v>336</v>
      </c>
      <c r="C342" s="103" t="str">
        <f>'14.1.ТС УЧ'!C341</f>
        <v>Блочная модульная котельная КМ-2,07 ВГ (п. Сатис)</v>
      </c>
      <c r="D342" s="103" t="str">
        <f>'14.1.ТС УЧ'!D341</f>
        <v>ТК1</v>
      </c>
      <c r="E342" s="103" t="str">
        <f>'14.1.ТС УЧ'!E341</f>
        <v xml:space="preserve">ТК2 </v>
      </c>
      <c r="F342" s="103">
        <f>IF('14.1.ТС УЧ'!G341="Подземная канальная или подвальная",2,IF('14.1.ТС УЧ'!G341="Подземная бесканальная",2,IF('14.1.ТС УЧ'!G341="Надземная",1,0)))</f>
        <v>2</v>
      </c>
      <c r="G342" s="103">
        <f t="shared" si="60"/>
        <v>0.05</v>
      </c>
      <c r="H342" s="103">
        <f ca="1">IF(C342=0,0,(YEAR(TODAY())-'14.1.ТС УЧ'!F341)*0.85)</f>
        <v>26.349999999999998</v>
      </c>
      <c r="I342" s="103">
        <f>IF(C342=0,0,'14.1.ТС УЧ'!I341/1000)</f>
        <v>3.5000000000000003E-2</v>
      </c>
      <c r="J342" s="24">
        <f>IF(C342=0,0,'14.1.ТС УЧ'!H341/1000)</f>
        <v>0.15</v>
      </c>
      <c r="K342" s="103">
        <f t="shared" si="61"/>
        <v>3.5000000000000003E-2</v>
      </c>
      <c r="L342" s="25">
        <f t="shared" ca="1" si="62"/>
        <v>1.8670372561335553</v>
      </c>
      <c r="M342" s="25">
        <f t="shared" ca="1" si="63"/>
        <v>4.0538765800178529E-3</v>
      </c>
      <c r="N342" s="25">
        <f t="shared" ca="1" si="64"/>
        <v>0.11582504514336721</v>
      </c>
      <c r="O342" s="24">
        <f t="shared" si="65"/>
        <v>9.1297198856103385</v>
      </c>
      <c r="P342" s="11">
        <f t="shared" si="66"/>
        <v>0.10953238571712742</v>
      </c>
      <c r="Q342" s="11">
        <f t="shared" si="67"/>
        <v>0</v>
      </c>
      <c r="R342" s="10">
        <f t="shared" ca="1" si="68"/>
        <v>0.99595432928537841</v>
      </c>
      <c r="U342" s="10">
        <f t="shared" ca="1" si="69"/>
        <v>11.753837696192784</v>
      </c>
    </row>
    <row r="343" spans="2:21" ht="43.2" x14ac:dyDescent="0.3">
      <c r="B343" s="103">
        <v>337</v>
      </c>
      <c r="C343" s="103" t="str">
        <f>'14.1.ТС УЧ'!C342</f>
        <v>Блочная модульная котельная КМ-2,07 ВГ (п. Сатис)</v>
      </c>
      <c r="D343" s="103" t="str">
        <f>'14.1.ТС УЧ'!D342</f>
        <v>ТК2</v>
      </c>
      <c r="E343" s="103" t="str">
        <f>'14.1.ТС УЧ'!E342</f>
        <v xml:space="preserve">ТК3 </v>
      </c>
      <c r="F343" s="103">
        <f>IF('14.1.ТС УЧ'!G342="Подземная канальная или подвальная",2,IF('14.1.ТС УЧ'!G342="Подземная бесканальная",2,IF('14.1.ТС УЧ'!G342="Надземная",1,0)))</f>
        <v>2</v>
      </c>
      <c r="G343" s="103">
        <f t="shared" si="60"/>
        <v>0.05</v>
      </c>
      <c r="H343" s="103">
        <f ca="1">IF(C343=0,0,(YEAR(TODAY())-'14.1.ТС УЧ'!F342)*0.85)</f>
        <v>26.349999999999998</v>
      </c>
      <c r="I343" s="103">
        <f>IF(C343=0,0,'14.1.ТС УЧ'!I342/1000)</f>
        <v>0.12</v>
      </c>
      <c r="J343" s="24">
        <f>IF(C343=0,0,'14.1.ТС УЧ'!H342/1000)</f>
        <v>0.15</v>
      </c>
      <c r="K343" s="103">
        <f t="shared" si="61"/>
        <v>0.12</v>
      </c>
      <c r="L343" s="25">
        <f t="shared" ca="1" si="62"/>
        <v>1.8670372561335553</v>
      </c>
      <c r="M343" s="25">
        <f t="shared" ca="1" si="63"/>
        <v>1.3899005417204064E-2</v>
      </c>
      <c r="N343" s="25">
        <f t="shared" ca="1" si="64"/>
        <v>0.11582504514336721</v>
      </c>
      <c r="O343" s="24">
        <f t="shared" si="65"/>
        <v>9.0819912219536061</v>
      </c>
      <c r="P343" s="11">
        <f t="shared" si="66"/>
        <v>0.11010801217058348</v>
      </c>
      <c r="Q343" s="11">
        <f t="shared" si="67"/>
        <v>0</v>
      </c>
      <c r="R343" s="10">
        <f t="shared" ca="1" si="68"/>
        <v>0.98619713980216117</v>
      </c>
      <c r="U343" s="10">
        <f t="shared" ca="1" si="69"/>
        <v>11.880068341385718</v>
      </c>
    </row>
    <row r="344" spans="2:21" ht="43.2" x14ac:dyDescent="0.3">
      <c r="B344" s="103">
        <v>338</v>
      </c>
      <c r="C344" s="103" t="str">
        <f>'14.1.ТС УЧ'!C343</f>
        <v>Блочная модульная котельная КМ-2,07 ВГ (п. Сатис)</v>
      </c>
      <c r="D344" s="103" t="str">
        <f>'14.1.ТС УЧ'!D343</f>
        <v>ТК3</v>
      </c>
      <c r="E344" s="103" t="str">
        <f>'14.1.ТС УЧ'!E343</f>
        <v xml:space="preserve">ТК4 </v>
      </c>
      <c r="F344" s="103">
        <f>IF('14.1.ТС УЧ'!G343="Подземная канальная или подвальная",2,IF('14.1.ТС УЧ'!G343="Подземная бесканальная",2,IF('14.1.ТС УЧ'!G343="Надземная",1,0)))</f>
        <v>2</v>
      </c>
      <c r="G344" s="103">
        <f t="shared" si="60"/>
        <v>0.05</v>
      </c>
      <c r="H344" s="103">
        <f ca="1">IF(C344=0,0,(YEAR(TODAY())-'14.1.ТС УЧ'!F343)*0.85)</f>
        <v>26.349999999999998</v>
      </c>
      <c r="I344" s="103">
        <f>IF(C344=0,0,'14.1.ТС УЧ'!I343/1000)</f>
        <v>6.5000000000000002E-2</v>
      </c>
      <c r="J344" s="24">
        <f>IF(C344=0,0,'14.1.ТС УЧ'!H343/1000)</f>
        <v>0.15</v>
      </c>
      <c r="K344" s="103">
        <f t="shared" si="61"/>
        <v>6.5000000000000002E-2</v>
      </c>
      <c r="L344" s="25">
        <f t="shared" ca="1" si="62"/>
        <v>1.8670372561335553</v>
      </c>
      <c r="M344" s="25">
        <f t="shared" ca="1" si="63"/>
        <v>7.5286279343188692E-3</v>
      </c>
      <c r="N344" s="25">
        <f t="shared" ca="1" si="64"/>
        <v>0.11582504514336721</v>
      </c>
      <c r="O344" s="24">
        <f t="shared" si="65"/>
        <v>9.1128744749079633</v>
      </c>
      <c r="P344" s="11">
        <f t="shared" si="66"/>
        <v>0.1097348594840707</v>
      </c>
      <c r="Q344" s="11">
        <f t="shared" si="67"/>
        <v>0</v>
      </c>
      <c r="R344" s="10">
        <f t="shared" ca="1" si="68"/>
        <v>0.99249964119788903</v>
      </c>
      <c r="U344" s="10">
        <f t="shared" ca="1" si="69"/>
        <v>11.948675782719452</v>
      </c>
    </row>
    <row r="345" spans="2:21" ht="43.2" x14ac:dyDescent="0.3">
      <c r="B345" s="103">
        <v>339</v>
      </c>
      <c r="C345" s="103" t="str">
        <f>'14.1.ТС УЧ'!C344</f>
        <v>Блочная модульная котельная КМ-2,07 ВГ (п. Сатис)</v>
      </c>
      <c r="D345" s="103" t="str">
        <f>'14.1.ТС УЧ'!D344</f>
        <v>ТК1</v>
      </c>
      <c r="E345" s="103" t="str">
        <f>'14.1.ТС УЧ'!E344</f>
        <v xml:space="preserve">ТК6 </v>
      </c>
      <c r="F345" s="103">
        <f>IF('14.1.ТС УЧ'!G344="Подземная канальная или подвальная",2,IF('14.1.ТС УЧ'!G344="Подземная бесканальная",2,IF('14.1.ТС УЧ'!G344="Надземная",1,0)))</f>
        <v>2</v>
      </c>
      <c r="G345" s="103">
        <f t="shared" si="60"/>
        <v>0.05</v>
      </c>
      <c r="H345" s="103">
        <f ca="1">IF(C345=0,0,(YEAR(TODAY())-'14.1.ТС УЧ'!F344)*0.85)</f>
        <v>41.65</v>
      </c>
      <c r="I345" s="103">
        <f>IF(C345=0,0,'14.1.ТС УЧ'!I344/1000)</f>
        <v>7.6499999999999999E-2</v>
      </c>
      <c r="J345" s="24">
        <f>IF(C345=0,0,'14.1.ТС УЧ'!H344/1000)</f>
        <v>0.15</v>
      </c>
      <c r="K345" s="103">
        <f t="shared" si="61"/>
        <v>7.6499999999999999E-2</v>
      </c>
      <c r="L345" s="25">
        <f t="shared" ca="1" si="62"/>
        <v>4.012252560702728</v>
      </c>
      <c r="M345" s="25">
        <f t="shared" ca="1" si="63"/>
        <v>0.28123432592114661</v>
      </c>
      <c r="N345" s="25">
        <f t="shared" ca="1" si="64"/>
        <v>3.6762656983156421</v>
      </c>
      <c r="O345" s="24">
        <f t="shared" si="65"/>
        <v>9.1064170674720515</v>
      </c>
      <c r="P345" s="11">
        <f t="shared" si="66"/>
        <v>0.10981267304041904</v>
      </c>
      <c r="Q345" s="11">
        <f t="shared" si="67"/>
        <v>0</v>
      </c>
      <c r="R345" s="10">
        <f t="shared" ca="1" si="68"/>
        <v>0.75485143349717432</v>
      </c>
      <c r="U345" s="10">
        <f t="shared" ca="1" si="69"/>
        <v>14.509712848246778</v>
      </c>
    </row>
    <row r="346" spans="2:21" ht="43.2" x14ac:dyDescent="0.3">
      <c r="B346" s="103">
        <v>340</v>
      </c>
      <c r="C346" s="103" t="str">
        <f>'14.1.ТС УЧ'!C345</f>
        <v>Блочная модульная котельная КМ-2,07 ВГ (п. Сатис)</v>
      </c>
      <c r="D346" s="103" t="str">
        <f>'14.1.ТС УЧ'!D345</f>
        <v>ТК6</v>
      </c>
      <c r="E346" s="103" t="str">
        <f>'14.1.ТС УЧ'!E345</f>
        <v xml:space="preserve">ТК7 </v>
      </c>
      <c r="F346" s="103">
        <f>IF('14.1.ТС УЧ'!G345="Подземная канальная или подвальная",2,IF('14.1.ТС УЧ'!G345="Подземная бесканальная",2,IF('14.1.ТС УЧ'!G345="Надземная",1,0)))</f>
        <v>2</v>
      </c>
      <c r="G346" s="103">
        <f t="shared" si="60"/>
        <v>0.05</v>
      </c>
      <c r="H346" s="103">
        <f ca="1">IF(C346=0,0,(YEAR(TODAY())-'14.1.ТС УЧ'!F345)*0.85)</f>
        <v>41.65</v>
      </c>
      <c r="I346" s="103">
        <f>IF(C346=0,0,'14.1.ТС УЧ'!I345/1000)</f>
        <v>0.112</v>
      </c>
      <c r="J346" s="24">
        <f>IF(C346=0,0,'14.1.ТС УЧ'!H345/1000)</f>
        <v>0.15</v>
      </c>
      <c r="K346" s="103">
        <f t="shared" si="61"/>
        <v>0.112</v>
      </c>
      <c r="L346" s="25">
        <f t="shared" ca="1" si="62"/>
        <v>4.012252560702728</v>
      </c>
      <c r="M346" s="25">
        <f t="shared" ca="1" si="63"/>
        <v>0.41174175821135195</v>
      </c>
      <c r="N346" s="25">
        <f t="shared" ca="1" si="64"/>
        <v>3.6762656983156421</v>
      </c>
      <c r="O346" s="24">
        <f t="shared" si="65"/>
        <v>9.0864833314742395</v>
      </c>
      <c r="P346" s="11">
        <f t="shared" si="66"/>
        <v>0.11005357777261829</v>
      </c>
      <c r="Q346" s="11">
        <f t="shared" si="67"/>
        <v>0</v>
      </c>
      <c r="R346" s="10">
        <f t="shared" ca="1" si="68"/>
        <v>0.66249533794454885</v>
      </c>
      <c r="U346" s="10">
        <f t="shared" ca="1" si="69"/>
        <v>18.250997471106125</v>
      </c>
    </row>
    <row r="347" spans="2:21" ht="43.2" x14ac:dyDescent="0.3">
      <c r="B347" s="103">
        <v>341</v>
      </c>
      <c r="C347" s="103" t="str">
        <f>'14.1.ТС УЧ'!C346</f>
        <v>Блочная модульная котельная КМ-2,07 ВГ (п. Сатис)</v>
      </c>
      <c r="D347" s="103" t="str">
        <f>'14.1.ТС УЧ'!D346</f>
        <v>ТК7</v>
      </c>
      <c r="E347" s="103" t="str">
        <f>'14.1.ТС УЧ'!E346</f>
        <v xml:space="preserve">ТК8 </v>
      </c>
      <c r="F347" s="103">
        <f>IF('14.1.ТС УЧ'!G346="Подземная канальная или подвальная",2,IF('14.1.ТС УЧ'!G346="Подземная бесканальная",2,IF('14.1.ТС УЧ'!G346="Надземная",1,0)))</f>
        <v>2</v>
      </c>
      <c r="G347" s="103">
        <f t="shared" si="60"/>
        <v>0.05</v>
      </c>
      <c r="H347" s="103">
        <f ca="1">IF(C347=0,0,(YEAR(TODAY())-'14.1.ТС УЧ'!F346)*0.85)</f>
        <v>41.65</v>
      </c>
      <c r="I347" s="103">
        <f>IF(C347=0,0,'14.1.ТС УЧ'!I346/1000)</f>
        <v>0.04</v>
      </c>
      <c r="J347" s="24">
        <f>IF(C347=0,0,'14.1.ТС УЧ'!H346/1000)</f>
        <v>0.15</v>
      </c>
      <c r="K347" s="103">
        <f t="shared" si="61"/>
        <v>0.04</v>
      </c>
      <c r="L347" s="25">
        <f t="shared" ca="1" si="62"/>
        <v>4.012252560702728</v>
      </c>
      <c r="M347" s="25">
        <f t="shared" ca="1" si="63"/>
        <v>0.14705062793262569</v>
      </c>
      <c r="N347" s="25">
        <f t="shared" ca="1" si="64"/>
        <v>3.6762656983156421</v>
      </c>
      <c r="O347" s="24">
        <f t="shared" si="65"/>
        <v>9.1269123171599436</v>
      </c>
      <c r="P347" s="11">
        <f t="shared" si="66"/>
        <v>0.1095660794417683</v>
      </c>
      <c r="Q347" s="11">
        <f t="shared" si="67"/>
        <v>0</v>
      </c>
      <c r="R347" s="10">
        <f t="shared" ca="1" si="68"/>
        <v>0.8632502717333681</v>
      </c>
      <c r="U347" s="10">
        <f t="shared" ca="1" si="69"/>
        <v>19.593115658430509</v>
      </c>
    </row>
    <row r="348" spans="2:21" ht="43.2" x14ac:dyDescent="0.3">
      <c r="B348" s="103">
        <v>342</v>
      </c>
      <c r="C348" s="103" t="str">
        <f>'14.1.ТС УЧ'!C347</f>
        <v>Блочная модульная котельная КМ-2,07 ВГ (п. Сатис)</v>
      </c>
      <c r="D348" s="103" t="str">
        <f>'14.1.ТС УЧ'!D347</f>
        <v>ТК4</v>
      </c>
      <c r="E348" s="103" t="str">
        <f>'14.1.ТС УЧ'!E347</f>
        <v xml:space="preserve">ТК5 </v>
      </c>
      <c r="F348" s="103">
        <f>IF('14.1.ТС УЧ'!G347="Подземная канальная или подвальная",2,IF('14.1.ТС УЧ'!G347="Подземная бесканальная",2,IF('14.1.ТС УЧ'!G347="Надземная",1,0)))</f>
        <v>2</v>
      </c>
      <c r="G348" s="103">
        <f t="shared" si="60"/>
        <v>0.05</v>
      </c>
      <c r="H348" s="103">
        <f ca="1">IF(C348=0,0,(YEAR(TODAY())-'14.1.ТС УЧ'!F347)*0.85)</f>
        <v>33.15</v>
      </c>
      <c r="I348" s="103">
        <f>IF(C348=0,0,'14.1.ТС УЧ'!I347/1000)</f>
        <v>4.4999999999999998E-2</v>
      </c>
      <c r="J348" s="24">
        <f>IF(C348=0,0,'14.1.ТС УЧ'!H347/1000)</f>
        <v>0.1</v>
      </c>
      <c r="K348" s="103">
        <f t="shared" si="61"/>
        <v>4.4999999999999998E-2</v>
      </c>
      <c r="L348" s="25">
        <f t="shared" ca="1" si="62"/>
        <v>2.623089494497302</v>
      </c>
      <c r="M348" s="25">
        <f t="shared" ca="1" si="63"/>
        <v>1.5738881740330918E-2</v>
      </c>
      <c r="N348" s="25">
        <f t="shared" ca="1" si="64"/>
        <v>0.34975292756290927</v>
      </c>
      <c r="O348" s="24">
        <f t="shared" si="65"/>
        <v>6.730050101040832</v>
      </c>
      <c r="P348" s="11">
        <f t="shared" si="66"/>
        <v>0.14858730395563408</v>
      </c>
      <c r="Q348" s="11">
        <f t="shared" si="67"/>
        <v>0</v>
      </c>
      <c r="R348" s="10">
        <f t="shared" ca="1" si="68"/>
        <v>0.98438432722156244</v>
      </c>
      <c r="U348" s="10">
        <f t="shared" ca="1" si="69"/>
        <v>19.699039121077295</v>
      </c>
    </row>
    <row r="349" spans="2:21" ht="43.2" x14ac:dyDescent="0.3">
      <c r="B349" s="103">
        <v>343</v>
      </c>
      <c r="C349" s="103" t="str">
        <f>'14.1.ТС УЧ'!C348</f>
        <v>Блочная модульная котельная КМ-2,07 ВГ (п. Сатис)</v>
      </c>
      <c r="D349" s="103" t="str">
        <f>'14.1.ТС УЧ'!D348</f>
        <v>ТК5</v>
      </c>
      <c r="E349" s="103" t="str">
        <f>'14.1.ТС УЧ'!E348</f>
        <v xml:space="preserve">ул. Заводская, 13 </v>
      </c>
      <c r="F349" s="103">
        <f>IF('14.1.ТС УЧ'!G348="Подземная канальная или подвальная",2,IF('14.1.ТС УЧ'!G348="Подземная бесканальная",2,IF('14.1.ТС УЧ'!G348="Надземная",1,0)))</f>
        <v>2</v>
      </c>
      <c r="G349" s="103">
        <f t="shared" si="60"/>
        <v>0.05</v>
      </c>
      <c r="H349" s="103">
        <f ca="1">IF(C349=0,0,(YEAR(TODAY())-'14.1.ТС УЧ'!F348)*0.85)</f>
        <v>33.15</v>
      </c>
      <c r="I349" s="103">
        <f>IF(C349=0,0,'14.1.ТС УЧ'!I348/1000)</f>
        <v>0.08</v>
      </c>
      <c r="J349" s="24">
        <f>IF(C349=0,0,'14.1.ТС УЧ'!H348/1000)</f>
        <v>0.1</v>
      </c>
      <c r="K349" s="103">
        <f t="shared" si="61"/>
        <v>0.08</v>
      </c>
      <c r="L349" s="25">
        <f t="shared" ca="1" si="62"/>
        <v>2.623089494497302</v>
      </c>
      <c r="M349" s="25">
        <f t="shared" ca="1" si="63"/>
        <v>2.798023420503274E-2</v>
      </c>
      <c r="N349" s="25">
        <f t="shared" ca="1" si="64"/>
        <v>0.34975292756290927</v>
      </c>
      <c r="O349" s="24">
        <f t="shared" si="65"/>
        <v>6.7179686560001937</v>
      </c>
      <c r="P349" s="11">
        <f t="shared" si="66"/>
        <v>0.14885452005002198</v>
      </c>
      <c r="Q349" s="11">
        <f t="shared" si="67"/>
        <v>0</v>
      </c>
      <c r="R349" s="10">
        <f t="shared" ca="1" si="68"/>
        <v>0.97240758702028451</v>
      </c>
      <c r="U349" s="10">
        <f t="shared" ca="1" si="69"/>
        <v>19.887009457454248</v>
      </c>
    </row>
    <row r="350" spans="2:21" ht="72" x14ac:dyDescent="0.3">
      <c r="B350" s="103">
        <v>344</v>
      </c>
      <c r="C350" s="103" t="str">
        <f>'14.1.ТС УЧ'!C349</f>
        <v>Блочная модульная котельная КМ-2,07 ВГ (п. Сатис)</v>
      </c>
      <c r="D350" s="103" t="str">
        <f>'14.1.ТС УЧ'!D349</f>
        <v>Блочная модульная котельная КМ-2,07 ВГ (п.Сатис)</v>
      </c>
      <c r="E350" s="103" t="str">
        <f>'14.1.ТС УЧ'!E349</f>
        <v xml:space="preserve">ТК1-гвс </v>
      </c>
      <c r="F350" s="103">
        <f>IF('14.1.ТС УЧ'!G349="Подземная канальная или подвальная",2,IF('14.1.ТС УЧ'!G349="Подземная бесканальная",2,IF('14.1.ТС УЧ'!G349="Надземная",1,0)))</f>
        <v>2</v>
      </c>
      <c r="G350" s="103">
        <f t="shared" si="60"/>
        <v>0.05</v>
      </c>
      <c r="H350" s="103">
        <f ca="1">IF(C350=0,0,(YEAR(TODAY())-'14.1.ТС УЧ'!F349)*0.85)</f>
        <v>5.0999999999999996</v>
      </c>
      <c r="I350" s="103">
        <f>IF(C350=0,0,'14.1.ТС УЧ'!I349/1000)</f>
        <v>2.8000000000000001E-2</v>
      </c>
      <c r="J350" s="24">
        <f>IF(C350=0,0,'14.1.ТС УЧ'!H349/1000)</f>
        <v>0.1</v>
      </c>
      <c r="K350" s="103">
        <f t="shared" si="61"/>
        <v>2.8000000000000001E-2</v>
      </c>
      <c r="L350" s="25">
        <f t="shared" ca="1" si="62"/>
        <v>1</v>
      </c>
      <c r="M350" s="25">
        <f t="shared" ca="1" si="63"/>
        <v>1.4000000000000002E-3</v>
      </c>
      <c r="N350" s="25">
        <f t="shared" ca="1" si="64"/>
        <v>0.05</v>
      </c>
      <c r="O350" s="24">
        <f t="shared" si="65"/>
        <v>6.7359182314891415</v>
      </c>
      <c r="P350" s="11">
        <f t="shared" si="66"/>
        <v>0.14845785914163706</v>
      </c>
      <c r="Q350" s="11">
        <f t="shared" si="67"/>
        <v>0</v>
      </c>
      <c r="R350" s="10">
        <f t="shared" ca="1" si="68"/>
        <v>0.99860097954282667</v>
      </c>
      <c r="U350" s="10">
        <f t="shared" ca="1" si="69"/>
        <v>19.896439742978334</v>
      </c>
    </row>
    <row r="351" spans="2:21" ht="43.2" x14ac:dyDescent="0.3">
      <c r="B351" s="103">
        <v>345</v>
      </c>
      <c r="C351" s="103" t="str">
        <f>'14.1.ТС УЧ'!C350</f>
        <v>Блочная модульная котельная КМ-2,07 ВГ (п. Сатис)</v>
      </c>
      <c r="D351" s="103" t="str">
        <f>'14.1.ТС УЧ'!D350</f>
        <v>ТК1-гвс</v>
      </c>
      <c r="E351" s="103" t="str">
        <f>'14.1.ТС УЧ'!E350</f>
        <v xml:space="preserve">ТК2-гвс </v>
      </c>
      <c r="F351" s="103">
        <f>IF('14.1.ТС УЧ'!G350="Подземная канальная или подвальная",2,IF('14.1.ТС УЧ'!G350="Подземная бесканальная",2,IF('14.1.ТС УЧ'!G350="Надземная",1,0)))</f>
        <v>2</v>
      </c>
      <c r="G351" s="103">
        <f t="shared" si="60"/>
        <v>0.05</v>
      </c>
      <c r="H351" s="103">
        <f ca="1">IF(C351=0,0,(YEAR(TODAY())-'14.1.ТС УЧ'!F350)*0.85)</f>
        <v>39.1</v>
      </c>
      <c r="I351" s="103">
        <f>IF(C351=0,0,'14.1.ТС УЧ'!I350/1000)</f>
        <v>4.4999999999999998E-2</v>
      </c>
      <c r="J351" s="24">
        <f>IF(C351=0,0,'14.1.ТС УЧ'!H350/1000)</f>
        <v>0.1</v>
      </c>
      <c r="K351" s="103">
        <f t="shared" si="61"/>
        <v>4.4999999999999998E-2</v>
      </c>
      <c r="L351" s="25">
        <f t="shared" ca="1" si="62"/>
        <v>3.5319595118506055</v>
      </c>
      <c r="M351" s="25">
        <f t="shared" ca="1" si="63"/>
        <v>7.1047711198731378E-2</v>
      </c>
      <c r="N351" s="25">
        <f t="shared" ca="1" si="64"/>
        <v>1.5788380266384752</v>
      </c>
      <c r="O351" s="24">
        <f t="shared" si="65"/>
        <v>6.730050101040832</v>
      </c>
      <c r="P351" s="11">
        <f t="shared" si="66"/>
        <v>0.14858730395563408</v>
      </c>
      <c r="Q351" s="11">
        <f t="shared" si="67"/>
        <v>0</v>
      </c>
      <c r="R351" s="10">
        <f t="shared" ca="1" si="68"/>
        <v>0.93141745202429982</v>
      </c>
      <c r="U351" s="10">
        <f t="shared" ca="1" si="69"/>
        <v>20.374594398910077</v>
      </c>
    </row>
    <row r="352" spans="2:21" ht="43.2" x14ac:dyDescent="0.3">
      <c r="B352" s="103">
        <v>346</v>
      </c>
      <c r="C352" s="103" t="str">
        <f>'14.1.ТС УЧ'!C351</f>
        <v>Блочная модульная котельная КМ-2,07 ВГ (п. Сатис)</v>
      </c>
      <c r="D352" s="103" t="str">
        <f>'14.1.ТС УЧ'!D351</f>
        <v>ТК2-гвс</v>
      </c>
      <c r="E352" s="103" t="str">
        <f>'14.1.ТС УЧ'!E351</f>
        <v xml:space="preserve">ГрОт-Заводская, 9 </v>
      </c>
      <c r="F352" s="103">
        <f>IF('14.1.ТС УЧ'!G351="Подземная канальная или подвальная",2,IF('14.1.ТС УЧ'!G351="Подземная бесканальная",2,IF('14.1.ТС УЧ'!G351="Надземная",1,0)))</f>
        <v>2</v>
      </c>
      <c r="G352" s="103">
        <f t="shared" si="60"/>
        <v>0.05</v>
      </c>
      <c r="H352" s="103">
        <f ca="1">IF(C352=0,0,(YEAR(TODAY())-'14.1.ТС УЧ'!F351)*0.85)</f>
        <v>39.1</v>
      </c>
      <c r="I352" s="103">
        <f>IF(C352=0,0,'14.1.ТС УЧ'!I351/1000)</f>
        <v>8.5000000000000006E-2</v>
      </c>
      <c r="J352" s="24">
        <f>IF(C352=0,0,'14.1.ТС УЧ'!H351/1000)</f>
        <v>0.1</v>
      </c>
      <c r="K352" s="103">
        <f t="shared" si="61"/>
        <v>8.5000000000000006E-2</v>
      </c>
      <c r="L352" s="25">
        <f t="shared" ca="1" si="62"/>
        <v>3.5319595118506055</v>
      </c>
      <c r="M352" s="25">
        <f t="shared" ca="1" si="63"/>
        <v>0.13420123226427039</v>
      </c>
      <c r="N352" s="25">
        <f t="shared" ca="1" si="64"/>
        <v>1.5788380266384752</v>
      </c>
      <c r="O352" s="24">
        <f t="shared" si="65"/>
        <v>6.7162427352801028</v>
      </c>
      <c r="P352" s="11">
        <f t="shared" si="66"/>
        <v>0.14889277225598885</v>
      </c>
      <c r="Q352" s="11">
        <f t="shared" si="67"/>
        <v>0</v>
      </c>
      <c r="R352" s="10">
        <f t="shared" ca="1" si="68"/>
        <v>0.87441408657114827</v>
      </c>
      <c r="U352" s="10">
        <f t="shared" ca="1" si="69"/>
        <v>21.275922450170622</v>
      </c>
    </row>
    <row r="353" spans="2:21" ht="43.2" x14ac:dyDescent="0.3">
      <c r="B353" s="103">
        <v>347</v>
      </c>
      <c r="C353" s="103" t="str">
        <f>'14.1.ТС УЧ'!C352</f>
        <v>Блочная модульная котельная КМ-2,07 ВГ (п. Сатис)</v>
      </c>
      <c r="D353" s="103" t="str">
        <f>'14.1.ТС УЧ'!D352</f>
        <v>ГрОт-Заводская, 9</v>
      </c>
      <c r="E353" s="103" t="str">
        <f>'14.1.ТС УЧ'!E352</f>
        <v xml:space="preserve">ТК3-гвс </v>
      </c>
      <c r="F353" s="103">
        <f>IF('14.1.ТС УЧ'!G352="Подземная канальная или подвальная",2,IF('14.1.ТС УЧ'!G352="Подземная бесканальная",2,IF('14.1.ТС УЧ'!G352="Надземная",1,0)))</f>
        <v>2</v>
      </c>
      <c r="G353" s="103">
        <f t="shared" si="60"/>
        <v>0.05</v>
      </c>
      <c r="H353" s="103">
        <f ca="1">IF(C353=0,0,(YEAR(TODAY())-'14.1.ТС УЧ'!F352)*0.85)</f>
        <v>39.1</v>
      </c>
      <c r="I353" s="103">
        <f>IF(C353=0,0,'14.1.ТС УЧ'!I352/1000)</f>
        <v>3.5999999999999997E-2</v>
      </c>
      <c r="J353" s="24">
        <f>IF(C353=0,0,'14.1.ТС УЧ'!H352/1000)</f>
        <v>0.1</v>
      </c>
      <c r="K353" s="103">
        <f t="shared" si="61"/>
        <v>3.5999999999999997E-2</v>
      </c>
      <c r="L353" s="25">
        <f t="shared" ca="1" si="62"/>
        <v>3.5319595118506055</v>
      </c>
      <c r="M353" s="25">
        <f t="shared" ca="1" si="63"/>
        <v>5.6838168958985101E-2</v>
      </c>
      <c r="N353" s="25">
        <f t="shared" ca="1" si="64"/>
        <v>1.5788380266384752</v>
      </c>
      <c r="O353" s="24">
        <f t="shared" si="65"/>
        <v>6.7331567583369951</v>
      </c>
      <c r="P353" s="11">
        <f t="shared" si="66"/>
        <v>0.14851874624213968</v>
      </c>
      <c r="Q353" s="11">
        <f t="shared" si="67"/>
        <v>0</v>
      </c>
      <c r="R353" s="10">
        <f t="shared" ca="1" si="68"/>
        <v>0.94474694637789469</v>
      </c>
      <c r="U353" s="10">
        <f t="shared" ca="1" si="69"/>
        <v>21.658622751628311</v>
      </c>
    </row>
    <row r="354" spans="2:21" ht="43.2" x14ac:dyDescent="0.3">
      <c r="B354" s="103">
        <v>348</v>
      </c>
      <c r="C354" s="103" t="str">
        <f>'14.1.ТС УЧ'!C353</f>
        <v>Блочная модульная котельная КМ-2,07 ВГ (п. Сатис)</v>
      </c>
      <c r="D354" s="103" t="str">
        <f>'14.1.ТС УЧ'!D353</f>
        <v>ТК3-гвс</v>
      </c>
      <c r="E354" s="103" t="str">
        <f>'14.1.ТС УЧ'!E353</f>
        <v xml:space="preserve">ТК4-гвс </v>
      </c>
      <c r="F354" s="103">
        <f>IF('14.1.ТС УЧ'!G353="Подземная канальная или подвальная",2,IF('14.1.ТС УЧ'!G353="Подземная бесканальная",2,IF('14.1.ТС УЧ'!G353="Надземная",1,0)))</f>
        <v>2</v>
      </c>
      <c r="G354" s="103">
        <f t="shared" si="60"/>
        <v>0.05</v>
      </c>
      <c r="H354" s="103">
        <f ca="1">IF(C354=0,0,(YEAR(TODAY())-'14.1.ТС УЧ'!F353)*0.85)</f>
        <v>39.1</v>
      </c>
      <c r="I354" s="103">
        <f>IF(C354=0,0,'14.1.ТС УЧ'!I353/1000)</f>
        <v>6.5000000000000002E-2</v>
      </c>
      <c r="J354" s="24">
        <f>IF(C354=0,0,'14.1.ТС УЧ'!H353/1000)</f>
        <v>0.1</v>
      </c>
      <c r="K354" s="103">
        <f t="shared" si="61"/>
        <v>6.5000000000000002E-2</v>
      </c>
      <c r="L354" s="25">
        <f t="shared" ca="1" si="62"/>
        <v>3.5319595118506055</v>
      </c>
      <c r="M354" s="25">
        <f t="shared" ca="1" si="63"/>
        <v>0.10262447173150088</v>
      </c>
      <c r="N354" s="25">
        <f t="shared" ca="1" si="64"/>
        <v>1.5788380266384752</v>
      </c>
      <c r="O354" s="24">
        <f t="shared" si="65"/>
        <v>6.723146418160467</v>
      </c>
      <c r="P354" s="11">
        <f t="shared" si="66"/>
        <v>0.14873988127029544</v>
      </c>
      <c r="Q354" s="11">
        <f t="shared" si="67"/>
        <v>0</v>
      </c>
      <c r="R354" s="10">
        <f t="shared" ca="1" si="68"/>
        <v>0.90246581127943815</v>
      </c>
      <c r="U354" s="10">
        <f t="shared" ca="1" si="69"/>
        <v>22.348582101165562</v>
      </c>
    </row>
    <row r="355" spans="2:21" ht="43.2" x14ac:dyDescent="0.3">
      <c r="B355" s="103">
        <v>349</v>
      </c>
      <c r="C355" s="103" t="str">
        <f>'14.1.ТС УЧ'!C354</f>
        <v>Блочная модульная котельная КМ-2,07 ВГ (п. Сатис)</v>
      </c>
      <c r="D355" s="103" t="str">
        <f>'14.1.ТС УЧ'!D354</f>
        <v>ГрОт-Заводская, 9</v>
      </c>
      <c r="E355" s="103" t="str">
        <f>'14.1.ТС УЧ'!E354</f>
        <v xml:space="preserve">ГрОт-Заводская, 9 </v>
      </c>
      <c r="F355" s="103">
        <f>IF('14.1.ТС УЧ'!G354="Подземная канальная или подвальная",2,IF('14.1.ТС УЧ'!G354="Подземная бесканальная",2,IF('14.1.ТС УЧ'!G354="Надземная",1,0)))</f>
        <v>2</v>
      </c>
      <c r="G355" s="103">
        <f t="shared" si="60"/>
        <v>0.05</v>
      </c>
      <c r="H355" s="103">
        <f ca="1">IF(C355=0,0,(YEAR(TODAY())-'14.1.ТС УЧ'!F354)*0.85)</f>
        <v>39.1</v>
      </c>
      <c r="I355" s="103">
        <f>IF(C355=0,0,'14.1.ТС УЧ'!I354/1000)</f>
        <v>1.2999999999999999E-2</v>
      </c>
      <c r="J355" s="24">
        <f>IF(C355=0,0,'14.1.ТС УЧ'!H354/1000)</f>
        <v>0.1</v>
      </c>
      <c r="K355" s="103">
        <f t="shared" si="61"/>
        <v>1.2999999999999999E-2</v>
      </c>
      <c r="L355" s="25">
        <f t="shared" ca="1" si="62"/>
        <v>3.5319595118506055</v>
      </c>
      <c r="M355" s="25">
        <f t="shared" ca="1" si="63"/>
        <v>2.0524894346300178E-2</v>
      </c>
      <c r="N355" s="25">
        <f t="shared" ca="1" si="64"/>
        <v>1.5788380266384752</v>
      </c>
      <c r="O355" s="24">
        <f t="shared" si="65"/>
        <v>6.7410959936494148</v>
      </c>
      <c r="P355" s="11">
        <f t="shared" si="66"/>
        <v>0.14834383028250453</v>
      </c>
      <c r="Q355" s="11">
        <f t="shared" si="67"/>
        <v>0</v>
      </c>
      <c r="R355" s="10">
        <f t="shared" ca="1" si="68"/>
        <v>0.97968430757052871</v>
      </c>
      <c r="U355" s="10">
        <f t="shared" ca="1" si="69"/>
        <v>22.486942384213485</v>
      </c>
    </row>
    <row r="356" spans="2:21" ht="43.2" x14ac:dyDescent="0.3">
      <c r="B356" s="103">
        <v>350</v>
      </c>
      <c r="C356" s="103" t="str">
        <f>'14.1.ТС УЧ'!C355</f>
        <v>Блочная модульная котельная КМ-2,07 ВГ (п. Сатис)</v>
      </c>
      <c r="D356" s="103" t="str">
        <f>'14.1.ТС УЧ'!D355</f>
        <v>ТК2</v>
      </c>
      <c r="E356" s="103" t="str">
        <f>'14.1.ТС УЧ'!E355</f>
        <v xml:space="preserve">ул. Заводская, 8 </v>
      </c>
      <c r="F356" s="103">
        <f>IF('14.1.ТС УЧ'!G355="Подземная канальная или подвальная",2,IF('14.1.ТС УЧ'!G355="Подземная бесканальная",2,IF('14.1.ТС УЧ'!G355="Надземная",1,0)))</f>
        <v>2</v>
      </c>
      <c r="G356" s="103">
        <f t="shared" si="60"/>
        <v>0.05</v>
      </c>
      <c r="H356" s="103">
        <f ca="1">IF(C356=0,0,(YEAR(TODAY())-'14.1.ТС УЧ'!F355)*0.85)</f>
        <v>39.1</v>
      </c>
      <c r="I356" s="103">
        <f>IF(C356=0,0,'14.1.ТС УЧ'!I355/1000)</f>
        <v>2.9000000000000001E-2</v>
      </c>
      <c r="J356" s="24">
        <f>IF(C356=0,0,'14.1.ТС УЧ'!H355/1000)</f>
        <v>8.1000000000000003E-2</v>
      </c>
      <c r="K356" s="103">
        <f t="shared" si="61"/>
        <v>2.9000000000000001E-2</v>
      </c>
      <c r="L356" s="25">
        <f t="shared" ca="1" si="62"/>
        <v>3.5319595118506055</v>
      </c>
      <c r="M356" s="25">
        <f t="shared" ca="1" si="63"/>
        <v>4.5786302772515781E-2</v>
      </c>
      <c r="N356" s="25">
        <f t="shared" ca="1" si="64"/>
        <v>1.5788380266384752</v>
      </c>
      <c r="O356" s="24">
        <f t="shared" si="65"/>
        <v>5.8808349307670342</v>
      </c>
      <c r="P356" s="11">
        <f t="shared" si="66"/>
        <v>0.17004388182505414</v>
      </c>
      <c r="Q356" s="11">
        <f t="shared" si="67"/>
        <v>0</v>
      </c>
      <c r="R356" s="10">
        <f t="shared" ca="1" si="68"/>
        <v>0.95524607381843363</v>
      </c>
      <c r="U356" s="10">
        <f t="shared" ca="1" si="69"/>
        <v>22.756204072908773</v>
      </c>
    </row>
    <row r="357" spans="2:21" ht="43.2" x14ac:dyDescent="0.3">
      <c r="B357" s="103">
        <v>351</v>
      </c>
      <c r="C357" s="103" t="str">
        <f>'14.1.ТС УЧ'!C356</f>
        <v>Блочная модульная котельная КМ-2,07 ВГ (п. Сатис)</v>
      </c>
      <c r="D357" s="103" t="str">
        <f>'14.1.ТС УЧ'!D356</f>
        <v>ТК2</v>
      </c>
      <c r="E357" s="103" t="str">
        <f>'14.1.ТС УЧ'!E356</f>
        <v xml:space="preserve">ул. Заводская, 9 </v>
      </c>
      <c r="F357" s="103">
        <f>IF('14.1.ТС УЧ'!G356="Подземная канальная или подвальная",2,IF('14.1.ТС УЧ'!G356="Подземная бесканальная",2,IF('14.1.ТС УЧ'!G356="Надземная",1,0)))</f>
        <v>2</v>
      </c>
      <c r="G357" s="103">
        <f t="shared" si="60"/>
        <v>0.05</v>
      </c>
      <c r="H357" s="103">
        <f ca="1">IF(C357=0,0,(YEAR(TODAY())-'14.1.ТС УЧ'!F356)*0.85)</f>
        <v>37.4</v>
      </c>
      <c r="I357" s="103">
        <f>IF(C357=0,0,'14.1.ТС УЧ'!I356/1000)</f>
        <v>8.5000000000000006E-2</v>
      </c>
      <c r="J357" s="24">
        <f>IF(C357=0,0,'14.1.ТС УЧ'!H356/1000)</f>
        <v>8.1000000000000003E-2</v>
      </c>
      <c r="K357" s="103">
        <f t="shared" si="61"/>
        <v>8.5000000000000006E-2</v>
      </c>
      <c r="L357" s="25">
        <f t="shared" ca="1" si="62"/>
        <v>3.2441481996433552</v>
      </c>
      <c r="M357" s="25">
        <f t="shared" ca="1" si="63"/>
        <v>8.2034720878649936E-2</v>
      </c>
      <c r="N357" s="25">
        <f t="shared" ca="1" si="64"/>
        <v>0.96511436327823452</v>
      </c>
      <c r="O357" s="24">
        <f t="shared" si="65"/>
        <v>5.8658235414680515</v>
      </c>
      <c r="P357" s="11">
        <f t="shared" si="66"/>
        <v>0.17047904576920295</v>
      </c>
      <c r="Q357" s="11">
        <f t="shared" si="67"/>
        <v>0</v>
      </c>
      <c r="R357" s="10">
        <f t="shared" ca="1" si="68"/>
        <v>0.92123997187977558</v>
      </c>
      <c r="U357" s="10">
        <f t="shared" ca="1" si="69"/>
        <v>23.237405269856517</v>
      </c>
    </row>
    <row r="358" spans="2:21" ht="43.2" x14ac:dyDescent="0.3">
      <c r="B358" s="103">
        <v>352</v>
      </c>
      <c r="C358" s="103" t="str">
        <f>'14.1.ТС УЧ'!C357</f>
        <v>Блочная модульная котельная КМ-2,07 ВГ (п. Сатис)</v>
      </c>
      <c r="D358" s="103" t="str">
        <f>'14.1.ТС УЧ'!D357</f>
        <v>ТК7</v>
      </c>
      <c r="E358" s="103" t="str">
        <f>'14.1.ТС УЧ'!E357</f>
        <v xml:space="preserve">УТ10 </v>
      </c>
      <c r="F358" s="103">
        <f>IF('14.1.ТС УЧ'!G357="Подземная канальная или подвальная",2,IF('14.1.ТС УЧ'!G357="Подземная бесканальная",2,IF('14.1.ТС УЧ'!G357="Надземная",1,0)))</f>
        <v>2</v>
      </c>
      <c r="G358" s="103">
        <f t="shared" si="60"/>
        <v>0.05</v>
      </c>
      <c r="H358" s="103">
        <f ca="1">IF(C358=0,0,(YEAR(TODAY())-'14.1.ТС УЧ'!F357)*0.85)</f>
        <v>41.65</v>
      </c>
      <c r="I358" s="103">
        <f>IF(C358=0,0,'14.1.ТС УЧ'!I357/1000)</f>
        <v>0.46500000000000002</v>
      </c>
      <c r="J358" s="24">
        <f>IF(C358=0,0,'14.1.ТС УЧ'!H357/1000)</f>
        <v>8.1000000000000003E-2</v>
      </c>
      <c r="K358" s="103">
        <f t="shared" si="61"/>
        <v>0.46500000000000002</v>
      </c>
      <c r="L358" s="25">
        <f t="shared" ca="1" si="62"/>
        <v>4.012252560702728</v>
      </c>
      <c r="M358" s="25">
        <f t="shared" ca="1" si="63"/>
        <v>1.7094635497167736</v>
      </c>
      <c r="N358" s="25">
        <f t="shared" ca="1" si="64"/>
        <v>3.6762656983156421</v>
      </c>
      <c r="O358" s="24">
        <f t="shared" si="65"/>
        <v>5.763960542653531</v>
      </c>
      <c r="P358" s="11">
        <f t="shared" si="66"/>
        <v>0.17349181914066922</v>
      </c>
      <c r="Q358" s="11">
        <f t="shared" si="67"/>
        <v>0</v>
      </c>
      <c r="R358" s="10">
        <f t="shared" ca="1" si="68"/>
        <v>0.18096284415213179</v>
      </c>
      <c r="U358" s="10">
        <f t="shared" ca="1" si="69"/>
        <v>33.090685719528445</v>
      </c>
    </row>
    <row r="359" spans="2:21" ht="43.2" x14ac:dyDescent="0.3">
      <c r="B359" s="103">
        <v>353</v>
      </c>
      <c r="C359" s="103" t="str">
        <f>'14.1.ТС УЧ'!C358</f>
        <v>Блочная модульная котельная КМ-2,07 ВГ (п. Сатис)</v>
      </c>
      <c r="D359" s="103" t="str">
        <f>'14.1.ТС УЧ'!D358</f>
        <v>УТ10</v>
      </c>
      <c r="E359" s="103" t="str">
        <f>'14.1.ТС УЧ'!E358</f>
        <v xml:space="preserve">ул. Заводская, 35 </v>
      </c>
      <c r="F359" s="103">
        <f>IF('14.1.ТС УЧ'!G358="Подземная канальная или подвальная",2,IF('14.1.ТС УЧ'!G358="Подземная бесканальная",2,IF('14.1.ТС УЧ'!G358="Надземная",1,0)))</f>
        <v>2</v>
      </c>
      <c r="G359" s="103">
        <f t="shared" si="60"/>
        <v>0.05</v>
      </c>
      <c r="H359" s="103">
        <f ca="1">IF(C359=0,0,(YEAR(TODAY())-'14.1.ТС УЧ'!F358)*0.85)</f>
        <v>41.65</v>
      </c>
      <c r="I359" s="103">
        <f>IF(C359=0,0,'14.1.ТС УЧ'!I358/1000)</f>
        <v>5.0000000000000001E-3</v>
      </c>
      <c r="J359" s="24">
        <f>IF(C359=0,0,'14.1.ТС УЧ'!H358/1000)</f>
        <v>6.9000000000000006E-2</v>
      </c>
      <c r="K359" s="103">
        <f t="shared" si="61"/>
        <v>5.0000000000000001E-3</v>
      </c>
      <c r="L359" s="25">
        <f t="shared" ca="1" si="62"/>
        <v>4.012252560702728</v>
      </c>
      <c r="M359" s="25">
        <f t="shared" ca="1" si="63"/>
        <v>1.8381328491578211E-2</v>
      </c>
      <c r="N359" s="25">
        <f t="shared" ca="1" si="64"/>
        <v>3.6762656983156421</v>
      </c>
      <c r="O359" s="24">
        <f t="shared" si="65"/>
        <v>5.3661499184971921</v>
      </c>
      <c r="P359" s="11">
        <f t="shared" si="66"/>
        <v>0.18635334740704623</v>
      </c>
      <c r="Q359" s="11">
        <f t="shared" si="67"/>
        <v>0</v>
      </c>
      <c r="R359" s="10">
        <f t="shared" ca="1" si="68"/>
        <v>0.98178657777298317</v>
      </c>
      <c r="U359" s="10">
        <f t="shared" ca="1" si="69"/>
        <v>33.1893226839154</v>
      </c>
    </row>
    <row r="360" spans="2:21" ht="43.2" x14ac:dyDescent="0.3">
      <c r="B360" s="103">
        <v>354</v>
      </c>
      <c r="C360" s="103" t="str">
        <f>'14.1.ТС УЧ'!C359</f>
        <v>Блочная модульная котельная КМ-2,07 ВГ (п. Сатис)</v>
      </c>
      <c r="D360" s="103" t="str">
        <f>'14.1.ТС УЧ'!D359</f>
        <v>ТК10</v>
      </c>
      <c r="E360" s="103" t="str">
        <f>'14.1.ТС УЧ'!E359</f>
        <v xml:space="preserve">ул. Заводская, 3 </v>
      </c>
      <c r="F360" s="103">
        <f>IF('14.1.ТС УЧ'!G359="Подземная канальная или подвальная",2,IF('14.1.ТС УЧ'!G359="Подземная бесканальная",2,IF('14.1.ТС УЧ'!G359="Надземная",1,0)))</f>
        <v>1</v>
      </c>
      <c r="G360" s="103">
        <f t="shared" si="60"/>
        <v>0.05</v>
      </c>
      <c r="H360" s="103">
        <f ca="1">IF(C360=0,0,(YEAR(TODAY())-'14.1.ТС УЧ'!F359)*0.85)</f>
        <v>41.65</v>
      </c>
      <c r="I360" s="103">
        <f>IF(C360=0,0,'14.1.ТС УЧ'!I359/1000)</f>
        <v>0.01</v>
      </c>
      <c r="J360" s="24">
        <f>IF(C360=0,0,'14.1.ТС УЧ'!H359/1000)</f>
        <v>5.0999999999999997E-2</v>
      </c>
      <c r="K360" s="103">
        <f t="shared" si="61"/>
        <v>0.01</v>
      </c>
      <c r="L360" s="25">
        <f t="shared" ca="1" si="62"/>
        <v>4.012252560702728</v>
      </c>
      <c r="M360" s="25">
        <f t="shared" ca="1" si="63"/>
        <v>3.6762656983156422E-2</v>
      </c>
      <c r="N360" s="25">
        <f t="shared" ca="1" si="64"/>
        <v>3.6762656983156421</v>
      </c>
      <c r="O360" s="24">
        <f t="shared" si="65"/>
        <v>4.6181445516728656</v>
      </c>
      <c r="P360" s="11">
        <f t="shared" si="66"/>
        <v>0.21653718042189962</v>
      </c>
      <c r="Q360" s="11">
        <f t="shared" si="67"/>
        <v>0</v>
      </c>
      <c r="R360" s="10">
        <f t="shared" ca="1" si="68"/>
        <v>0.96390488429518606</v>
      </c>
      <c r="U360" s="10">
        <f t="shared" ca="1" si="69"/>
        <v>33.359097947967179</v>
      </c>
    </row>
    <row r="361" spans="2:21" ht="43.2" x14ac:dyDescent="0.3">
      <c r="B361" s="103">
        <v>355</v>
      </c>
      <c r="C361" s="103" t="str">
        <f>'14.1.ТС УЧ'!C360</f>
        <v>Блочная модульная котельная КМ-2,07 ВГ (п. Сатис)</v>
      </c>
      <c r="D361" s="103" t="str">
        <f>'14.1.ТС УЧ'!D360</f>
        <v>ТК10</v>
      </c>
      <c r="E361" s="103" t="str">
        <f>'14.1.ТС УЧ'!E360</f>
        <v xml:space="preserve">ул. Заводская, 5 </v>
      </c>
      <c r="F361" s="103">
        <f>IF('14.1.ТС УЧ'!G360="Подземная канальная или подвальная",2,IF('14.1.ТС УЧ'!G360="Подземная бесканальная",2,IF('14.1.ТС УЧ'!G360="Надземная",1,0)))</f>
        <v>1</v>
      </c>
      <c r="G361" s="103">
        <f t="shared" si="60"/>
        <v>0.05</v>
      </c>
      <c r="H361" s="103">
        <f ca="1">IF(C361=0,0,(YEAR(TODAY())-'14.1.ТС УЧ'!F360)*0.85)</f>
        <v>36.549999999999997</v>
      </c>
      <c r="I361" s="103">
        <f>IF(C361=0,0,'14.1.ТС УЧ'!I360/1000)</f>
        <v>8.0000000000000002E-3</v>
      </c>
      <c r="J361" s="24">
        <f>IF(C361=0,0,'14.1.ТС УЧ'!H360/1000)</f>
        <v>5.0999999999999997E-2</v>
      </c>
      <c r="K361" s="103">
        <f t="shared" si="61"/>
        <v>8.0000000000000002E-3</v>
      </c>
      <c r="L361" s="25">
        <f t="shared" ca="1" si="62"/>
        <v>3.1091607032751369</v>
      </c>
      <c r="M361" s="25">
        <f t="shared" ca="1" si="63"/>
        <v>6.1557352952211833E-3</v>
      </c>
      <c r="N361" s="25">
        <f t="shared" ca="1" si="64"/>
        <v>0.76946691190264793</v>
      </c>
      <c r="O361" s="24">
        <f t="shared" si="65"/>
        <v>4.6184522782776751</v>
      </c>
      <c r="P361" s="11">
        <f t="shared" si="66"/>
        <v>0.21652275259038131</v>
      </c>
      <c r="Q361" s="11">
        <f t="shared" si="67"/>
        <v>0</v>
      </c>
      <c r="R361" s="10">
        <f t="shared" ca="1" si="68"/>
        <v>0.99386317242642097</v>
      </c>
      <c r="U361" s="10">
        <f t="shared" ca="1" si="69"/>
        <v>33.387527917665871</v>
      </c>
    </row>
    <row r="362" spans="2:21" ht="43.2" x14ac:dyDescent="0.3">
      <c r="B362" s="103">
        <v>356</v>
      </c>
      <c r="C362" s="103" t="str">
        <f>'14.1.ТС УЧ'!C361</f>
        <v>Блочная модульная котельная КМ-2,07 ВГ (п. Сатис)</v>
      </c>
      <c r="D362" s="103" t="str">
        <f>'14.1.ТС УЧ'!D361</f>
        <v>ТК3</v>
      </c>
      <c r="E362" s="103" t="str">
        <f>'14.1.ТС УЧ'!E361</f>
        <v xml:space="preserve">ул. Заводская, 10 </v>
      </c>
      <c r="F362" s="103">
        <f>IF('14.1.ТС УЧ'!G361="Подземная канальная или подвальная",2,IF('14.1.ТС УЧ'!G361="Подземная бесканальная",2,IF('14.1.ТС УЧ'!G361="Надземная",1,0)))</f>
        <v>2</v>
      </c>
      <c r="G362" s="103">
        <f t="shared" si="60"/>
        <v>0.05</v>
      </c>
      <c r="H362" s="103">
        <f ca="1">IF(C362=0,0,(YEAR(TODAY())-'14.1.ТС УЧ'!F361)*0.85)</f>
        <v>30.599999999999998</v>
      </c>
      <c r="I362" s="103">
        <f>IF(C362=0,0,'14.1.ТС УЧ'!I361/1000)</f>
        <v>2.1999999999999999E-2</v>
      </c>
      <c r="J362" s="24">
        <f>IF(C362=0,0,'14.1.ТС УЧ'!H361/1000)</f>
        <v>5.0999999999999997E-2</v>
      </c>
      <c r="K362" s="103">
        <f t="shared" si="61"/>
        <v>2.1999999999999999E-2</v>
      </c>
      <c r="L362" s="25">
        <f t="shared" ca="1" si="62"/>
        <v>2.3090884111498902</v>
      </c>
      <c r="M362" s="25">
        <f t="shared" ca="1" si="63"/>
        <v>4.7560342733900633E-3</v>
      </c>
      <c r="N362" s="25">
        <f t="shared" ca="1" si="64"/>
        <v>0.21618337606318472</v>
      </c>
      <c r="O362" s="24">
        <f t="shared" si="65"/>
        <v>4.6162981920440123</v>
      </c>
      <c r="P362" s="11">
        <f t="shared" si="66"/>
        <v>0.21662378780544467</v>
      </c>
      <c r="Q362" s="11">
        <f t="shared" si="67"/>
        <v>0</v>
      </c>
      <c r="R362" s="10">
        <f t="shared" ca="1" si="68"/>
        <v>0.99525525774877377</v>
      </c>
      <c r="U362" s="10">
        <f t="shared" ca="1" si="69"/>
        <v>33.409483190083421</v>
      </c>
    </row>
    <row r="363" spans="2:21" ht="43.2" x14ac:dyDescent="0.3">
      <c r="B363" s="103">
        <v>357</v>
      </c>
      <c r="C363" s="103" t="str">
        <f>'14.1.ТС УЧ'!C362</f>
        <v>Блочная модульная котельная КМ-2,07 ВГ (п. Сатис)</v>
      </c>
      <c r="D363" s="103" t="str">
        <f>'14.1.ТС УЧ'!D362</f>
        <v>ТК4</v>
      </c>
      <c r="E363" s="103" t="str">
        <f>'14.1.ТС УЧ'!E362</f>
        <v xml:space="preserve">ул. Заводская, 11 </v>
      </c>
      <c r="F363" s="103">
        <f>IF('14.1.ТС УЧ'!G362="Подземная канальная или подвальная",2,IF('14.1.ТС УЧ'!G362="Подземная бесканальная",2,IF('14.1.ТС УЧ'!G362="Надземная",1,0)))</f>
        <v>2</v>
      </c>
      <c r="G363" s="103">
        <f t="shared" si="60"/>
        <v>0.05</v>
      </c>
      <c r="H363" s="103">
        <f ca="1">IF(C363=0,0,(YEAR(TODAY())-'14.1.ТС УЧ'!F362)*0.85)</f>
        <v>27.2</v>
      </c>
      <c r="I363" s="103">
        <f>IF(C363=0,0,'14.1.ТС УЧ'!I362/1000)</f>
        <v>6.0000000000000001E-3</v>
      </c>
      <c r="J363" s="24">
        <f>IF(C363=0,0,'14.1.ТС УЧ'!H362/1000)</f>
        <v>5.0999999999999997E-2</v>
      </c>
      <c r="K363" s="103">
        <f t="shared" si="61"/>
        <v>6.0000000000000001E-3</v>
      </c>
      <c r="L363" s="25">
        <f t="shared" ca="1" si="62"/>
        <v>1.948096650897607</v>
      </c>
      <c r="M363" s="25">
        <f t="shared" ca="1" si="63"/>
        <v>7.7470182172441099E-4</v>
      </c>
      <c r="N363" s="25">
        <f t="shared" ca="1" si="64"/>
        <v>0.12911697028740182</v>
      </c>
      <c r="O363" s="24">
        <f t="shared" si="65"/>
        <v>4.6187600048824837</v>
      </c>
      <c r="P363" s="11">
        <f t="shared" si="66"/>
        <v>0.21650832668138237</v>
      </c>
      <c r="Q363" s="11">
        <f t="shared" si="67"/>
        <v>0</v>
      </c>
      <c r="R363" s="10">
        <f t="shared" ca="1" si="68"/>
        <v>0.99922559818225565</v>
      </c>
      <c r="U363" s="10">
        <f t="shared" ca="1" si="69"/>
        <v>33.41306135187331</v>
      </c>
    </row>
    <row r="364" spans="2:21" ht="43.2" x14ac:dyDescent="0.3">
      <c r="B364" s="103">
        <v>358</v>
      </c>
      <c r="C364" s="103" t="str">
        <f>'14.1.ТС УЧ'!C363</f>
        <v>Блочная модульная котельная КМ-2,07 ВГ (п. Сатис)</v>
      </c>
      <c r="D364" s="103" t="str">
        <f>'14.1.ТС УЧ'!D363</f>
        <v>ТК4</v>
      </c>
      <c r="E364" s="103" t="str">
        <f>'14.1.ТС УЧ'!E363</f>
        <v xml:space="preserve">ул. Заводская, 12 </v>
      </c>
      <c r="F364" s="103">
        <f>IF('14.1.ТС УЧ'!G363="Подземная канальная или подвальная",2,IF('14.1.ТС УЧ'!G363="Подземная бесканальная",2,IF('14.1.ТС УЧ'!G363="Надземная",1,0)))</f>
        <v>2</v>
      </c>
      <c r="G364" s="103">
        <f t="shared" si="60"/>
        <v>0.05</v>
      </c>
      <c r="H364" s="103">
        <f ca="1">IF(C364=0,0,(YEAR(TODAY())-'14.1.ТС УЧ'!F363)*0.85)</f>
        <v>25.5</v>
      </c>
      <c r="I364" s="103">
        <f>IF(C364=0,0,'14.1.ТС УЧ'!I363/1000)</f>
        <v>2.5999999999999999E-2</v>
      </c>
      <c r="J364" s="24">
        <f>IF(C364=0,0,'14.1.ТС УЧ'!H363/1000)</f>
        <v>5.0999999999999997E-2</v>
      </c>
      <c r="K364" s="103">
        <f t="shared" si="61"/>
        <v>2.5999999999999999E-2</v>
      </c>
      <c r="L364" s="25">
        <f t="shared" ca="1" si="62"/>
        <v>1.7893507050507895</v>
      </c>
      <c r="M364" s="25">
        <f t="shared" ca="1" si="63"/>
        <v>2.7217368315053344E-3</v>
      </c>
      <c r="N364" s="25">
        <f t="shared" ca="1" si="64"/>
        <v>0.10468218582712825</v>
      </c>
      <c r="O364" s="24">
        <f t="shared" si="65"/>
        <v>4.6156827388343933</v>
      </c>
      <c r="P364" s="11">
        <f t="shared" si="66"/>
        <v>0.2166526723308829</v>
      </c>
      <c r="Q364" s="11">
        <f t="shared" si="67"/>
        <v>0</v>
      </c>
      <c r="R364" s="10">
        <f t="shared" ca="1" si="68"/>
        <v>0.99728196373609956</v>
      </c>
      <c r="U364" s="10">
        <f t="shared" ca="1" si="69"/>
        <v>33.425624025586139</v>
      </c>
    </row>
    <row r="365" spans="2:21" ht="43.2" x14ac:dyDescent="0.3">
      <c r="B365" s="103">
        <v>359</v>
      </c>
      <c r="C365" s="103" t="str">
        <f>'14.1.ТС УЧ'!C364</f>
        <v>Блочная модульная котельная КМ-2,07 ВГ (п. Сатис)</v>
      </c>
      <c r="D365" s="103" t="str">
        <f>'14.1.ТС УЧ'!D364</f>
        <v>УТ9</v>
      </c>
      <c r="E365" s="103" t="str">
        <f>'14.1.ТС УЧ'!E364</f>
        <v xml:space="preserve">ул. Заводская, 1 </v>
      </c>
      <c r="F365" s="103">
        <f>IF('14.1.ТС УЧ'!G364="Подземная канальная или подвальная",2,IF('14.1.ТС УЧ'!G364="Подземная бесканальная",2,IF('14.1.ТС УЧ'!G364="Надземная",1,0)))</f>
        <v>2</v>
      </c>
      <c r="G365" s="103">
        <f t="shared" si="60"/>
        <v>0.05</v>
      </c>
      <c r="H365" s="103">
        <f ca="1">IF(C365=0,0,(YEAR(TODAY())-'14.1.ТС УЧ'!F364)*0.85)</f>
        <v>24.65</v>
      </c>
      <c r="I365" s="103">
        <f>IF(C365=0,0,'14.1.ТС УЧ'!I364/1000)</f>
        <v>0.04</v>
      </c>
      <c r="J365" s="24">
        <f>IF(C365=0,0,'14.1.ТС УЧ'!H364/1000)</f>
        <v>5.0999999999999997E-2</v>
      </c>
      <c r="K365" s="103">
        <f t="shared" si="61"/>
        <v>0.04</v>
      </c>
      <c r="L365" s="25">
        <f t="shared" ca="1" si="62"/>
        <v>1.7148966551938607</v>
      </c>
      <c r="M365" s="25">
        <f t="shared" ca="1" si="63"/>
        <v>3.811874588365525E-3</v>
      </c>
      <c r="N365" s="25">
        <f t="shared" ca="1" si="64"/>
        <v>9.5296864709138118E-2</v>
      </c>
      <c r="O365" s="24">
        <f t="shared" si="65"/>
        <v>4.6135286526007304</v>
      </c>
      <c r="P365" s="11">
        <f t="shared" si="66"/>
        <v>0.21675382885858566</v>
      </c>
      <c r="Q365" s="11">
        <f t="shared" si="67"/>
        <v>0</v>
      </c>
      <c r="R365" s="10">
        <f t="shared" ca="1" si="68"/>
        <v>0.99619538138302766</v>
      </c>
      <c r="U365" s="10">
        <f t="shared" ca="1" si="69"/>
        <v>33.443210218219683</v>
      </c>
    </row>
    <row r="366" spans="2:21" ht="43.2" x14ac:dyDescent="0.3">
      <c r="B366" s="103">
        <v>360</v>
      </c>
      <c r="C366" s="103" t="str">
        <f>'14.1.ТС УЧ'!C365</f>
        <v>Блочная модульная котельная КМ-2,07 ВГ (п. Сатис)</v>
      </c>
      <c r="D366" s="103" t="str">
        <f>'14.1.ТС УЧ'!D365</f>
        <v>ТК9</v>
      </c>
      <c r="E366" s="103" t="str">
        <f>'14.1.ТС УЧ'!E365</f>
        <v xml:space="preserve">ТК10 </v>
      </c>
      <c r="F366" s="103">
        <f>IF('14.1.ТС УЧ'!G365="Подземная канальная или подвальная",2,IF('14.1.ТС УЧ'!G365="Подземная бесканальная",2,IF('14.1.ТС УЧ'!G365="Надземная",1,0)))</f>
        <v>2</v>
      </c>
      <c r="G366" s="103">
        <f t="shared" si="60"/>
        <v>0.05</v>
      </c>
      <c r="H366" s="103">
        <f ca="1">IF(C366=0,0,(YEAR(TODAY())-'14.1.ТС УЧ'!F365)*0.85)</f>
        <v>36.549999999999997</v>
      </c>
      <c r="I366" s="103">
        <f>IF(C366=0,0,'14.1.ТС УЧ'!I365/1000)</f>
        <v>3.5000000000000003E-2</v>
      </c>
      <c r="J366" s="24">
        <f>IF(C366=0,0,'14.1.ТС УЧ'!H365/1000)</f>
        <v>5.0999999999999997E-2</v>
      </c>
      <c r="K366" s="103">
        <f t="shared" si="61"/>
        <v>3.5000000000000003E-2</v>
      </c>
      <c r="L366" s="25">
        <f t="shared" ca="1" si="62"/>
        <v>3.1091607032751369</v>
      </c>
      <c r="M366" s="25">
        <f t="shared" ca="1" si="63"/>
        <v>2.6931341916592681E-2</v>
      </c>
      <c r="N366" s="25">
        <f t="shared" ca="1" si="64"/>
        <v>0.76946691190264793</v>
      </c>
      <c r="O366" s="24">
        <f t="shared" si="65"/>
        <v>4.6142979691127533</v>
      </c>
      <c r="P366" s="11">
        <f t="shared" si="66"/>
        <v>0.21671769068530311</v>
      </c>
      <c r="Q366" s="11">
        <f t="shared" si="67"/>
        <v>0</v>
      </c>
      <c r="R366" s="10">
        <f t="shared" ca="1" si="68"/>
        <v>0.97342807293587486</v>
      </c>
      <c r="U366" s="10">
        <f t="shared" ca="1" si="69"/>
        <v>33.567479454530897</v>
      </c>
    </row>
    <row r="367" spans="2:21" ht="43.2" x14ac:dyDescent="0.3">
      <c r="B367" s="103">
        <v>361</v>
      </c>
      <c r="C367" s="103" t="str">
        <f>'14.1.ТС УЧ'!C366</f>
        <v>Блочная модульная котельная КМ-2,07 ВГ (п. Сатис)</v>
      </c>
      <c r="D367" s="103" t="str">
        <f>'14.1.ТС УЧ'!D366</f>
        <v>ТК10</v>
      </c>
      <c r="E367" s="103" t="str">
        <f>'14.1.ТС УЧ'!E366</f>
        <v xml:space="preserve">ТК11 </v>
      </c>
      <c r="F367" s="103">
        <f>IF('14.1.ТС УЧ'!G366="Подземная канальная или подвальная",2,IF('14.1.ТС УЧ'!G366="Подземная бесканальная",2,IF('14.1.ТС УЧ'!G366="Надземная",1,0)))</f>
        <v>2</v>
      </c>
      <c r="G367" s="103">
        <f t="shared" si="60"/>
        <v>0.05</v>
      </c>
      <c r="H367" s="103">
        <f ca="1">IF(C367=0,0,(YEAR(TODAY())-'14.1.ТС УЧ'!F366)*0.85)</f>
        <v>36.549999999999997</v>
      </c>
      <c r="I367" s="103">
        <f>IF(C367=0,0,'14.1.ТС УЧ'!I366/1000)</f>
        <v>6.3E-2</v>
      </c>
      <c r="J367" s="24">
        <f>IF(C367=0,0,'14.1.ТС УЧ'!H366/1000)</f>
        <v>5.0999999999999997E-2</v>
      </c>
      <c r="K367" s="103">
        <f t="shared" si="61"/>
        <v>6.3E-2</v>
      </c>
      <c r="L367" s="25">
        <f t="shared" ca="1" si="62"/>
        <v>3.1091607032751369</v>
      </c>
      <c r="M367" s="25">
        <f t="shared" ca="1" si="63"/>
        <v>4.8476415449866819E-2</v>
      </c>
      <c r="N367" s="25">
        <f t="shared" ca="1" si="64"/>
        <v>0.76946691190264793</v>
      </c>
      <c r="O367" s="24">
        <f t="shared" si="65"/>
        <v>4.6099897966454275</v>
      </c>
      <c r="P367" s="11">
        <f t="shared" si="66"/>
        <v>0.21692021980779103</v>
      </c>
      <c r="Q367" s="11">
        <f t="shared" si="67"/>
        <v>0</v>
      </c>
      <c r="R367" s="10">
        <f t="shared" ca="1" si="68"/>
        <v>0.95267980756556436</v>
      </c>
      <c r="U367" s="10">
        <f t="shared" ca="1" si="69"/>
        <v>33.790955235132728</v>
      </c>
    </row>
    <row r="368" spans="2:21" ht="43.2" x14ac:dyDescent="0.3">
      <c r="B368" s="103">
        <v>362</v>
      </c>
      <c r="C368" s="103" t="str">
        <f>'14.1.ТС УЧ'!C367</f>
        <v>Блочная модульная котельная КМ-2,07 ВГ (п. Сатис)</v>
      </c>
      <c r="D368" s="103" t="str">
        <f>'14.1.ТС УЧ'!D367</f>
        <v>ТК9</v>
      </c>
      <c r="E368" s="103" t="str">
        <f>'14.1.ТС УЧ'!E367</f>
        <v xml:space="preserve">ул. Заводская, 7 </v>
      </c>
      <c r="F368" s="103">
        <f>IF('14.1.ТС УЧ'!G367="Подземная канальная или подвальная",2,IF('14.1.ТС УЧ'!G367="Подземная бесканальная",2,IF('14.1.ТС УЧ'!G367="Надземная",1,0)))</f>
        <v>2</v>
      </c>
      <c r="G368" s="103">
        <f t="shared" si="60"/>
        <v>0.05</v>
      </c>
      <c r="H368" s="103">
        <f ca="1">IF(C368=0,0,(YEAR(TODAY())-'14.1.ТС УЧ'!F367)*0.85)</f>
        <v>32.299999999999997</v>
      </c>
      <c r="I368" s="103">
        <f>IF(C368=0,0,'14.1.ТС УЧ'!I367/1000)</f>
        <v>6.2E-2</v>
      </c>
      <c r="J368" s="24">
        <f>IF(C368=0,0,'14.1.ТС УЧ'!H367/1000)</f>
        <v>5.0999999999999997E-2</v>
      </c>
      <c r="K368" s="103">
        <f t="shared" si="61"/>
        <v>6.2E-2</v>
      </c>
      <c r="L368" s="25">
        <f t="shared" ca="1" si="62"/>
        <v>2.5139439617343742</v>
      </c>
      <c r="M368" s="25">
        <f t="shared" ca="1" si="63"/>
        <v>1.8292193120693068E-2</v>
      </c>
      <c r="N368" s="25">
        <f t="shared" ca="1" si="64"/>
        <v>0.29503537291440435</v>
      </c>
      <c r="O368" s="24">
        <f t="shared" si="65"/>
        <v>4.6101436599478314</v>
      </c>
      <c r="P368" s="11">
        <f t="shared" si="66"/>
        <v>0.21691298010685334</v>
      </c>
      <c r="Q368" s="11">
        <f t="shared" si="67"/>
        <v>0</v>
      </c>
      <c r="R368" s="10">
        <f t="shared" ca="1" si="68"/>
        <v>0.98187409358404232</v>
      </c>
      <c r="U368" s="10">
        <f t="shared" ca="1" si="69"/>
        <v>33.87528487327463</v>
      </c>
    </row>
    <row r="369" spans="2:21" ht="43.2" x14ac:dyDescent="0.3">
      <c r="B369" s="103">
        <v>363</v>
      </c>
      <c r="C369" s="103" t="str">
        <f>'14.1.ТС УЧ'!C368</f>
        <v>Блочная модульная котельная КМ-2,07 ВГ (п. Сатис)</v>
      </c>
      <c r="D369" s="103" t="str">
        <f>'14.1.ТС УЧ'!D368</f>
        <v>ТК4-гвс</v>
      </c>
      <c r="E369" s="103" t="str">
        <f>'14.1.ТС УЧ'!E368</f>
        <v xml:space="preserve">ТК5-гвс </v>
      </c>
      <c r="F369" s="103">
        <f>IF('14.1.ТС УЧ'!G368="Подземная канальная или подвальная",2,IF('14.1.ТС УЧ'!G368="Подземная бесканальная",2,IF('14.1.ТС УЧ'!G368="Надземная",1,0)))</f>
        <v>2</v>
      </c>
      <c r="G369" s="103">
        <f t="shared" si="60"/>
        <v>0.05</v>
      </c>
      <c r="H369" s="103">
        <f ca="1">IF(C369=0,0,(YEAR(TODAY())-'14.1.ТС УЧ'!F368)*0.85)</f>
        <v>33.15</v>
      </c>
      <c r="I369" s="103">
        <f>IF(C369=0,0,'14.1.ТС УЧ'!I368/1000)</f>
        <v>4.4999999999999998E-2</v>
      </c>
      <c r="J369" s="24">
        <f>IF(C369=0,0,'14.1.ТС УЧ'!H368/1000)</f>
        <v>5.0999999999999997E-2</v>
      </c>
      <c r="K369" s="103">
        <f t="shared" si="61"/>
        <v>4.4999999999999998E-2</v>
      </c>
      <c r="L369" s="25">
        <f t="shared" ca="1" si="62"/>
        <v>2.623089494497302</v>
      </c>
      <c r="M369" s="25">
        <f t="shared" ca="1" si="63"/>
        <v>1.5738881740330918E-2</v>
      </c>
      <c r="N369" s="25">
        <f t="shared" ca="1" si="64"/>
        <v>0.34975292756290927</v>
      </c>
      <c r="O369" s="24">
        <f t="shared" si="65"/>
        <v>4.6127593360887085</v>
      </c>
      <c r="P369" s="11">
        <f t="shared" si="66"/>
        <v>0.21678997908612524</v>
      </c>
      <c r="Q369" s="11">
        <f t="shared" si="67"/>
        <v>0</v>
      </c>
      <c r="R369" s="10">
        <f t="shared" ca="1" si="68"/>
        <v>0.98438432722156244</v>
      </c>
      <c r="U369" s="10">
        <f t="shared" ca="1" si="69"/>
        <v>33.947884546961937</v>
      </c>
    </row>
    <row r="370" spans="2:21" ht="43.2" x14ac:dyDescent="0.3">
      <c r="B370" s="103">
        <v>364</v>
      </c>
      <c r="C370" s="103" t="str">
        <f>'14.1.ТС УЧ'!C369</f>
        <v>Блочная модульная котельная КМ-2,07 ВГ (п. Сатис)</v>
      </c>
      <c r="D370" s="103" t="str">
        <f>'14.1.ТС УЧ'!D369</f>
        <v>ТК5-гвс</v>
      </c>
      <c r="E370" s="103" t="str">
        <f>'14.1.ТС УЧ'!E369</f>
        <v xml:space="preserve">ул. Заводская, 13 </v>
      </c>
      <c r="F370" s="103">
        <f>IF('14.1.ТС УЧ'!G369="Подземная канальная или подвальная",2,IF('14.1.ТС УЧ'!G369="Подземная бесканальная",2,IF('14.1.ТС УЧ'!G369="Надземная",1,0)))</f>
        <v>2</v>
      </c>
      <c r="G370" s="103">
        <f t="shared" si="60"/>
        <v>0.05</v>
      </c>
      <c r="H370" s="103">
        <f ca="1">IF(C370=0,0,(YEAR(TODAY())-'14.1.ТС УЧ'!F369)*0.85)</f>
        <v>33.15</v>
      </c>
      <c r="I370" s="103">
        <f>IF(C370=0,0,'14.1.ТС УЧ'!I369/1000)</f>
        <v>0.08</v>
      </c>
      <c r="J370" s="24">
        <f>IF(C370=0,0,'14.1.ТС УЧ'!H369/1000)</f>
        <v>5.0999999999999997E-2</v>
      </c>
      <c r="K370" s="103">
        <f t="shared" si="61"/>
        <v>0.08</v>
      </c>
      <c r="L370" s="25">
        <f t="shared" ca="1" si="62"/>
        <v>2.623089494497302</v>
      </c>
      <c r="M370" s="25">
        <f t="shared" ca="1" si="63"/>
        <v>2.798023420503274E-2</v>
      </c>
      <c r="N370" s="25">
        <f t="shared" ca="1" si="64"/>
        <v>0.34975292756290927</v>
      </c>
      <c r="O370" s="24">
        <f t="shared" si="65"/>
        <v>4.6073741205045504</v>
      </c>
      <c r="P370" s="11">
        <f t="shared" si="66"/>
        <v>0.21704336870531596</v>
      </c>
      <c r="Q370" s="11">
        <f t="shared" si="67"/>
        <v>0</v>
      </c>
      <c r="R370" s="10">
        <f t="shared" ca="1" si="68"/>
        <v>0.97240758702028451</v>
      </c>
      <c r="U370" s="10">
        <f t="shared" ca="1" si="69"/>
        <v>34.07679995392386</v>
      </c>
    </row>
    <row r="371" spans="2:21" ht="43.2" x14ac:dyDescent="0.3">
      <c r="B371" s="103">
        <v>365</v>
      </c>
      <c r="C371" s="103" t="str">
        <f>'14.1.ТС УЧ'!C370</f>
        <v>Блочная модульная котельная КМ-2,07 ВГ (п. Сатис)</v>
      </c>
      <c r="D371" s="103" t="str">
        <f>'14.1.ТС УЧ'!D370</f>
        <v>УТ3</v>
      </c>
      <c r="E371" s="103" t="str">
        <f>'14.1.ТС УЧ'!E370</f>
        <v xml:space="preserve">УТ3.1 </v>
      </c>
      <c r="F371" s="103">
        <f>IF('14.1.ТС УЧ'!G370="Подземная канальная или подвальная",2,IF('14.1.ТС УЧ'!G370="Подземная бесканальная",2,IF('14.1.ТС УЧ'!G370="Надземная",1,0)))</f>
        <v>1</v>
      </c>
      <c r="G371" s="103">
        <f t="shared" si="60"/>
        <v>0.05</v>
      </c>
      <c r="H371" s="103">
        <f ca="1">IF(C371=0,0,(YEAR(TODAY())-'14.1.ТС УЧ'!F370)*0.85)</f>
        <v>32.299999999999997</v>
      </c>
      <c r="I371" s="103">
        <f>IF(C371=0,0,'14.1.ТС УЧ'!I370/1000)</f>
        <v>0.02</v>
      </c>
      <c r="J371" s="24">
        <f>IF(C371=0,0,'14.1.ТС УЧ'!H370/1000)</f>
        <v>2.7E-2</v>
      </c>
      <c r="K371" s="103">
        <f t="shared" si="61"/>
        <v>0.02</v>
      </c>
      <c r="L371" s="25">
        <f t="shared" ca="1" si="62"/>
        <v>2.5139439617343742</v>
      </c>
      <c r="M371" s="25">
        <f t="shared" ca="1" si="63"/>
        <v>5.900707458288087E-3</v>
      </c>
      <c r="N371" s="25">
        <f t="shared" ca="1" si="64"/>
        <v>0.29503537291440435</v>
      </c>
      <c r="O371" s="24">
        <f t="shared" si="65"/>
        <v>3.705583107321035</v>
      </c>
      <c r="P371" s="11">
        <f t="shared" si="66"/>
        <v>0.26986306096450058</v>
      </c>
      <c r="Q371" s="11">
        <f t="shared" si="67"/>
        <v>0</v>
      </c>
      <c r="R371" s="10">
        <f t="shared" ca="1" si="68"/>
        <v>0.99411666752427164</v>
      </c>
      <c r="U371" s="10">
        <f t="shared" ca="1" si="69"/>
        <v>34.098665515802537</v>
      </c>
    </row>
    <row r="372" spans="2:21" ht="43.2" x14ac:dyDescent="0.3">
      <c r="B372" s="103">
        <v>366</v>
      </c>
      <c r="C372" s="103" t="str">
        <f>'14.1.ТС УЧ'!C371</f>
        <v>Блочная модульная котельная КМ-2,07 ВГ (п. Сатис)</v>
      </c>
      <c r="D372" s="103" t="str">
        <f>'14.1.ТС УЧ'!D371</f>
        <v>ТК11</v>
      </c>
      <c r="E372" s="103" t="str">
        <f>'14.1.ТС УЧ'!E371</f>
        <v xml:space="preserve">ул. Заводская, 4 </v>
      </c>
      <c r="F372" s="103">
        <f>IF('14.1.ТС УЧ'!G371="Подземная канальная или подвальная",2,IF('14.1.ТС УЧ'!G371="Подземная бесканальная",2,IF('14.1.ТС УЧ'!G371="Надземная",1,0)))</f>
        <v>1</v>
      </c>
      <c r="G372" s="103">
        <f t="shared" si="60"/>
        <v>0.05</v>
      </c>
      <c r="H372" s="103">
        <f ca="1">IF(C372=0,0,(YEAR(TODAY())-'14.1.ТС УЧ'!F371)*0.85)</f>
        <v>36.549999999999997</v>
      </c>
      <c r="I372" s="103">
        <f>IF(C372=0,0,'14.1.ТС УЧ'!I371/1000)</f>
        <v>1.4999999999999999E-2</v>
      </c>
      <c r="J372" s="24">
        <f>IF(C372=0,0,'14.1.ТС УЧ'!H371/1000)</f>
        <v>2.7E-2</v>
      </c>
      <c r="K372" s="103">
        <f t="shared" si="61"/>
        <v>1.4999999999999999E-2</v>
      </c>
      <c r="L372" s="25">
        <f t="shared" ca="1" si="62"/>
        <v>3.1091607032751369</v>
      </c>
      <c r="M372" s="25">
        <f t="shared" ca="1" si="63"/>
        <v>1.1542003678539718E-2</v>
      </c>
      <c r="N372" s="25">
        <f t="shared" ca="1" si="64"/>
        <v>0.76946691190264793</v>
      </c>
      <c r="O372" s="24">
        <f t="shared" si="65"/>
        <v>3.7059417461927628</v>
      </c>
      <c r="P372" s="11">
        <f t="shared" si="66"/>
        <v>0.26983694523189233</v>
      </c>
      <c r="Q372" s="11">
        <f t="shared" si="67"/>
        <v>0</v>
      </c>
      <c r="R372" s="10">
        <f t="shared" ca="1" si="68"/>
        <v>0.98852434971685543</v>
      </c>
      <c r="U372" s="10">
        <f t="shared" ca="1" si="69"/>
        <v>34.141439509069549</v>
      </c>
    </row>
    <row r="373" spans="2:21" ht="43.2" x14ac:dyDescent="0.3">
      <c r="B373" s="103">
        <v>367</v>
      </c>
      <c r="C373" s="103" t="str">
        <f>'14.1.ТС УЧ'!C372</f>
        <v>Блочная модульная котельная КМ-2,07 ВГ (п. Сатис)</v>
      </c>
      <c r="D373" s="103" t="str">
        <f>'14.1.ТС УЧ'!D372</f>
        <v>ТК6</v>
      </c>
      <c r="E373" s="103" t="str">
        <f>'14.1.ТС УЧ'!E372</f>
        <v xml:space="preserve">ул. Заводская, 32 </v>
      </c>
      <c r="F373" s="103">
        <f>IF('14.1.ТС УЧ'!G372="Подземная канальная или подвальная",2,IF('14.1.ТС УЧ'!G372="Подземная бесканальная",2,IF('14.1.ТС УЧ'!G372="Надземная",1,0)))</f>
        <v>2</v>
      </c>
      <c r="G373" s="103">
        <f t="shared" si="60"/>
        <v>0.05</v>
      </c>
      <c r="H373" s="103">
        <f ca="1">IF(C373=0,0,(YEAR(TODAY())-'14.1.ТС УЧ'!F372)*0.85)</f>
        <v>32.299999999999997</v>
      </c>
      <c r="I373" s="103">
        <f>IF(C373=0,0,'14.1.ТС УЧ'!I372/1000)</f>
        <v>6.0000000000000001E-3</v>
      </c>
      <c r="J373" s="24">
        <f>IF(C373=0,0,'14.1.ТС УЧ'!H372/1000)</f>
        <v>2.7E-2</v>
      </c>
      <c r="K373" s="103">
        <f t="shared" si="61"/>
        <v>6.0000000000000001E-3</v>
      </c>
      <c r="L373" s="25">
        <f t="shared" ca="1" si="62"/>
        <v>2.5139439617343742</v>
      </c>
      <c r="M373" s="25">
        <f t="shared" ca="1" si="63"/>
        <v>1.7702122374864261E-3</v>
      </c>
      <c r="N373" s="25">
        <f t="shared" ca="1" si="64"/>
        <v>0.29503537291440435</v>
      </c>
      <c r="O373" s="24">
        <f t="shared" si="65"/>
        <v>3.7065872961618731</v>
      </c>
      <c r="P373" s="11">
        <f t="shared" si="66"/>
        <v>0.26978994964869385</v>
      </c>
      <c r="Q373" s="11">
        <f t="shared" si="67"/>
        <v>0</v>
      </c>
      <c r="R373" s="10">
        <f t="shared" ca="1" si="68"/>
        <v>0.99823135366406746</v>
      </c>
      <c r="U373" s="10">
        <f t="shared" ca="1" si="69"/>
        <v>34.148000955260528</v>
      </c>
    </row>
    <row r="374" spans="2:21" ht="43.2" x14ac:dyDescent="0.3">
      <c r="B374" s="103">
        <v>368</v>
      </c>
      <c r="C374" s="103" t="str">
        <f>'14.1.ТС УЧ'!C373</f>
        <v>Блочная модульная котельная КМ-2,07 ВГ (п. Сатис)</v>
      </c>
      <c r="D374" s="103" t="str">
        <f>'14.1.ТС УЧ'!D373</f>
        <v>УТ11</v>
      </c>
      <c r="E374" s="103" t="str">
        <f>'14.1.ТС УЧ'!E373</f>
        <v xml:space="preserve">ул. Заводская, 35г </v>
      </c>
      <c r="F374" s="103">
        <f>IF('14.1.ТС УЧ'!G373="Подземная канальная или подвальная",2,IF('14.1.ТС УЧ'!G373="Подземная бесканальная",2,IF('14.1.ТС УЧ'!G373="Надземная",1,0)))</f>
        <v>2</v>
      </c>
      <c r="G374" s="103">
        <f t="shared" si="60"/>
        <v>0.05</v>
      </c>
      <c r="H374" s="103">
        <f ca="1">IF(C374=0,0,(YEAR(TODAY())-'14.1.ТС УЧ'!F373)*0.85)</f>
        <v>2.5499999999999998</v>
      </c>
      <c r="I374" s="103">
        <f>IF(C374=0,0,'14.1.ТС УЧ'!I373/1000)</f>
        <v>4.1000000000000002E-2</v>
      </c>
      <c r="J374" s="24">
        <f>IF(C374=0,0,'14.1.ТС УЧ'!H373/1000)</f>
        <v>2.7E-2</v>
      </c>
      <c r="K374" s="103">
        <f t="shared" si="61"/>
        <v>4.1000000000000002E-2</v>
      </c>
      <c r="L374" s="25">
        <f t="shared" ca="1" si="62"/>
        <v>0.8</v>
      </c>
      <c r="M374" s="25">
        <f t="shared" ca="1" si="63"/>
        <v>2.6942992174465588E-3</v>
      </c>
      <c r="N374" s="25">
        <f t="shared" ca="1" si="64"/>
        <v>6.571461505967216E-2</v>
      </c>
      <c r="O374" s="24">
        <f t="shared" si="65"/>
        <v>3.7040768240597783</v>
      </c>
      <c r="P374" s="11">
        <f t="shared" si="66"/>
        <v>0.26997280226600978</v>
      </c>
      <c r="Q374" s="11">
        <f t="shared" si="67"/>
        <v>0</v>
      </c>
      <c r="R374" s="10">
        <f t="shared" ca="1" si="68"/>
        <v>0.99730932714912002</v>
      </c>
      <c r="U374" s="10">
        <f t="shared" ca="1" si="69"/>
        <v>34.157980846548952</v>
      </c>
    </row>
    <row r="375" spans="2:21" ht="43.2" x14ac:dyDescent="0.3">
      <c r="B375" s="103">
        <v>369</v>
      </c>
      <c r="C375" s="103" t="str">
        <f>'14.1.ТС УЧ'!C374</f>
        <v>Блочная модульная котельная КМ-2,07 ВГ (п. Сатис)</v>
      </c>
      <c r="D375" s="103" t="str">
        <f>'14.1.ТС УЧ'!D374</f>
        <v>УТ1</v>
      </c>
      <c r="E375" s="103" t="str">
        <f>'14.1.ТС УЧ'!E374</f>
        <v xml:space="preserve">ул. Заводская, 30 </v>
      </c>
      <c r="F375" s="103">
        <f>IF('14.1.ТС УЧ'!G374="Подземная канальная или подвальная",2,IF('14.1.ТС УЧ'!G374="Подземная бесканальная",2,IF('14.1.ТС УЧ'!G374="Надземная",1,0)))</f>
        <v>2</v>
      </c>
      <c r="G375" s="103">
        <f t="shared" si="60"/>
        <v>0.05</v>
      </c>
      <c r="H375" s="103">
        <f ca="1">IF(C375=0,0,(YEAR(TODAY())-'14.1.ТС УЧ'!F374)*0.85)</f>
        <v>32.299999999999997</v>
      </c>
      <c r="I375" s="103">
        <f>IF(C375=0,0,'14.1.ТС УЧ'!I374/1000)</f>
        <v>1.4999999999999999E-2</v>
      </c>
      <c r="J375" s="24">
        <f>IF(C375=0,0,'14.1.ТС УЧ'!H374/1000)</f>
        <v>2.7E-2</v>
      </c>
      <c r="K375" s="103">
        <f t="shared" si="61"/>
        <v>1.4999999999999999E-2</v>
      </c>
      <c r="L375" s="25">
        <f t="shared" ca="1" si="62"/>
        <v>2.5139439617343742</v>
      </c>
      <c r="M375" s="25">
        <f t="shared" ca="1" si="63"/>
        <v>4.4255305937160655E-3</v>
      </c>
      <c r="N375" s="25">
        <f t="shared" ca="1" si="64"/>
        <v>0.29503537291440435</v>
      </c>
      <c r="O375" s="24">
        <f t="shared" si="65"/>
        <v>3.7059417461927628</v>
      </c>
      <c r="P375" s="11">
        <f t="shared" si="66"/>
        <v>0.26983694523189233</v>
      </c>
      <c r="Q375" s="11">
        <f t="shared" si="67"/>
        <v>0</v>
      </c>
      <c r="R375" s="10">
        <f t="shared" ca="1" si="68"/>
        <v>0.99558424763686426</v>
      </c>
      <c r="U375" s="10">
        <f t="shared" ca="1" si="69"/>
        <v>34.174381605125255</v>
      </c>
    </row>
    <row r="376" spans="2:21" ht="43.2" x14ac:dyDescent="0.3">
      <c r="B376" s="103">
        <v>370</v>
      </c>
      <c r="C376" s="103" t="str">
        <f>'14.1.ТС УЧ'!C375</f>
        <v>Блочная модульная котельная КМ-2,07 ВГ (п. Сатис)</v>
      </c>
      <c r="D376" s="103" t="str">
        <f>'14.1.ТС УЧ'!D375</f>
        <v>УТ1</v>
      </c>
      <c r="E376" s="103" t="str">
        <f>'14.1.ТС УЧ'!E375</f>
        <v xml:space="preserve">ул. Заводская, 24 </v>
      </c>
      <c r="F376" s="103">
        <f>IF('14.1.ТС УЧ'!G375="Подземная канальная или подвальная",2,IF('14.1.ТС УЧ'!G375="Подземная бесканальная",2,IF('14.1.ТС УЧ'!G375="Надземная",1,0)))</f>
        <v>2</v>
      </c>
      <c r="G376" s="103">
        <f t="shared" si="60"/>
        <v>0.05</v>
      </c>
      <c r="H376" s="103">
        <f ca="1">IF(C376=0,0,(YEAR(TODAY())-'14.1.ТС УЧ'!F375)*0.85)</f>
        <v>32.299999999999997</v>
      </c>
      <c r="I376" s="103">
        <f>IF(C376=0,0,'14.1.ТС УЧ'!I375/1000)</f>
        <v>1.2E-2</v>
      </c>
      <c r="J376" s="24">
        <f>IF(C376=0,0,'14.1.ТС УЧ'!H375/1000)</f>
        <v>2.7E-2</v>
      </c>
      <c r="K376" s="103">
        <f t="shared" si="61"/>
        <v>1.2E-2</v>
      </c>
      <c r="L376" s="25">
        <f t="shared" ca="1" si="62"/>
        <v>2.5139439617343742</v>
      </c>
      <c r="M376" s="25">
        <f t="shared" ca="1" si="63"/>
        <v>3.5404244749728522E-3</v>
      </c>
      <c r="N376" s="25">
        <f t="shared" ca="1" si="64"/>
        <v>0.29503537291440435</v>
      </c>
      <c r="O376" s="24">
        <f t="shared" si="65"/>
        <v>3.7061569295157999</v>
      </c>
      <c r="P376" s="11">
        <f t="shared" si="66"/>
        <v>0.26982127821841789</v>
      </c>
      <c r="Q376" s="11">
        <f t="shared" si="67"/>
        <v>0</v>
      </c>
      <c r="R376" s="10">
        <f t="shared" ca="1" si="68"/>
        <v>0.99646583543799649</v>
      </c>
      <c r="U376" s="10">
        <f t="shared" ca="1" si="69"/>
        <v>34.187502973826604</v>
      </c>
    </row>
    <row r="377" spans="2:21" ht="43.2" x14ac:dyDescent="0.3">
      <c r="B377" s="103">
        <v>371</v>
      </c>
      <c r="C377" s="103" t="str">
        <f>'14.1.ТС УЧ'!C376</f>
        <v>Блочная модульная котельная КМ-2,07 ВГ (п. Сатис)</v>
      </c>
      <c r="D377" s="103" t="str">
        <f>'14.1.ТС УЧ'!D376</f>
        <v>УТ2</v>
      </c>
      <c r="E377" s="103" t="str">
        <f>'14.1.ТС УЧ'!E376</f>
        <v xml:space="preserve">ул. Заводская, 23 </v>
      </c>
      <c r="F377" s="103">
        <f>IF('14.1.ТС УЧ'!G376="Подземная канальная или подвальная",2,IF('14.1.ТС УЧ'!G376="Подземная бесканальная",2,IF('14.1.ТС УЧ'!G376="Надземная",1,0)))</f>
        <v>2</v>
      </c>
      <c r="G377" s="103">
        <f t="shared" si="60"/>
        <v>0.05</v>
      </c>
      <c r="H377" s="103">
        <f ca="1">IF(C377=0,0,(YEAR(TODAY())-'14.1.ТС УЧ'!F376)*0.85)</f>
        <v>32.299999999999997</v>
      </c>
      <c r="I377" s="103">
        <f>IF(C377=0,0,'14.1.ТС УЧ'!I376/1000)</f>
        <v>2.5999999999999999E-2</v>
      </c>
      <c r="J377" s="24">
        <f>IF(C377=0,0,'14.1.ТС УЧ'!H376/1000)</f>
        <v>2.7E-2</v>
      </c>
      <c r="K377" s="103">
        <f t="shared" si="61"/>
        <v>2.5999999999999999E-2</v>
      </c>
      <c r="L377" s="25">
        <f t="shared" ca="1" si="62"/>
        <v>2.5139439617343742</v>
      </c>
      <c r="M377" s="25">
        <f t="shared" ca="1" si="63"/>
        <v>7.6709196957745127E-3</v>
      </c>
      <c r="N377" s="25">
        <f t="shared" ca="1" si="64"/>
        <v>0.29503537291440435</v>
      </c>
      <c r="O377" s="24">
        <f t="shared" si="65"/>
        <v>3.7051527406749614</v>
      </c>
      <c r="P377" s="11">
        <f t="shared" si="66"/>
        <v>0.26989440651718766</v>
      </c>
      <c r="Q377" s="11">
        <f t="shared" si="67"/>
        <v>0</v>
      </c>
      <c r="R377" s="10">
        <f t="shared" ca="1" si="68"/>
        <v>0.99235842672276531</v>
      </c>
      <c r="U377" s="10">
        <f t="shared" ca="1" si="69"/>
        <v>34.2159249029609</v>
      </c>
    </row>
    <row r="378" spans="2:21" ht="43.2" x14ac:dyDescent="0.3">
      <c r="B378" s="103">
        <v>372</v>
      </c>
      <c r="C378" s="103" t="str">
        <f>'14.1.ТС УЧ'!C377</f>
        <v>Блочная модульная котельная КМ-2,07 ВГ (п. Сатис)</v>
      </c>
      <c r="D378" s="103" t="str">
        <f>'14.1.ТС УЧ'!D377</f>
        <v>УТ3.1</v>
      </c>
      <c r="E378" s="103" t="str">
        <f>'14.1.ТС УЧ'!E377</f>
        <v xml:space="preserve">ул. Заводская, 29 </v>
      </c>
      <c r="F378" s="103">
        <f>IF('14.1.ТС УЧ'!G377="Подземная канальная или подвальная",2,IF('14.1.ТС УЧ'!G377="Подземная бесканальная",2,IF('14.1.ТС УЧ'!G377="Надземная",1,0)))</f>
        <v>2</v>
      </c>
      <c r="G378" s="103">
        <f t="shared" si="60"/>
        <v>0.05</v>
      </c>
      <c r="H378" s="103">
        <f ca="1">IF(C378=0,0,(YEAR(TODAY())-'14.1.ТС УЧ'!F377)*0.85)</f>
        <v>32.299999999999997</v>
      </c>
      <c r="I378" s="103">
        <f>IF(C378=0,0,'14.1.ТС УЧ'!I377/1000)</f>
        <v>6.0000000000000001E-3</v>
      </c>
      <c r="J378" s="24">
        <f>IF(C378=0,0,'14.1.ТС УЧ'!H377/1000)</f>
        <v>2.7E-2</v>
      </c>
      <c r="K378" s="103">
        <f t="shared" si="61"/>
        <v>6.0000000000000001E-3</v>
      </c>
      <c r="L378" s="25">
        <f t="shared" ca="1" si="62"/>
        <v>2.5139439617343742</v>
      </c>
      <c r="M378" s="25">
        <f t="shared" ca="1" si="63"/>
        <v>1.7702122374864261E-3</v>
      </c>
      <c r="N378" s="25">
        <f t="shared" ca="1" si="64"/>
        <v>0.29503537291440435</v>
      </c>
      <c r="O378" s="24">
        <f t="shared" si="65"/>
        <v>3.7065872961618731</v>
      </c>
      <c r="P378" s="11">
        <f t="shared" si="66"/>
        <v>0.26978994964869385</v>
      </c>
      <c r="Q378" s="11">
        <f t="shared" si="67"/>
        <v>0</v>
      </c>
      <c r="R378" s="10">
        <f t="shared" ca="1" si="68"/>
        <v>0.99823135366406746</v>
      </c>
      <c r="U378" s="10">
        <f t="shared" ca="1" si="69"/>
        <v>34.222486349151879</v>
      </c>
    </row>
    <row r="379" spans="2:21" ht="43.2" x14ac:dyDescent="0.3">
      <c r="B379" s="103">
        <v>373</v>
      </c>
      <c r="C379" s="103" t="str">
        <f>'14.1.ТС УЧ'!C378</f>
        <v>Блочная модульная котельная КМ-2,07 ВГ (п. Сатис)</v>
      </c>
      <c r="D379" s="103" t="str">
        <f>'14.1.ТС УЧ'!D378</f>
        <v>УТ4</v>
      </c>
      <c r="E379" s="103" t="str">
        <f>'14.1.ТС УЧ'!E378</f>
        <v xml:space="preserve">ул. Заводская, 22 </v>
      </c>
      <c r="F379" s="103">
        <f>IF('14.1.ТС УЧ'!G378="Подземная канальная или подвальная",2,IF('14.1.ТС УЧ'!G378="Подземная бесканальная",2,IF('14.1.ТС УЧ'!G378="Надземная",1,0)))</f>
        <v>2</v>
      </c>
      <c r="G379" s="103">
        <f t="shared" si="60"/>
        <v>0.05</v>
      </c>
      <c r="H379" s="103">
        <f ca="1">IF(C379=0,0,(YEAR(TODAY())-'14.1.ТС УЧ'!F378)*0.85)</f>
        <v>32.299999999999997</v>
      </c>
      <c r="I379" s="103">
        <f>IF(C379=0,0,'14.1.ТС УЧ'!I378/1000)</f>
        <v>2.4E-2</v>
      </c>
      <c r="J379" s="24">
        <f>IF(C379=0,0,'14.1.ТС УЧ'!H378/1000)</f>
        <v>2.7E-2</v>
      </c>
      <c r="K379" s="103">
        <f t="shared" si="61"/>
        <v>2.4E-2</v>
      </c>
      <c r="L379" s="25">
        <f t="shared" ca="1" si="62"/>
        <v>2.5139439617343742</v>
      </c>
      <c r="M379" s="25">
        <f t="shared" ca="1" si="63"/>
        <v>7.0808489499457044E-3</v>
      </c>
      <c r="N379" s="25">
        <f t="shared" ca="1" si="64"/>
        <v>0.29503537291440435</v>
      </c>
      <c r="O379" s="24">
        <f t="shared" si="65"/>
        <v>3.705296196223653</v>
      </c>
      <c r="P379" s="11">
        <f t="shared" si="66"/>
        <v>0.26988395719056829</v>
      </c>
      <c r="Q379" s="11">
        <f t="shared" si="67"/>
        <v>0</v>
      </c>
      <c r="R379" s="10">
        <f t="shared" ca="1" si="68"/>
        <v>0.99294416119514439</v>
      </c>
      <c r="U379" s="10">
        <f t="shared" ca="1" si="69"/>
        <v>34.248722991832146</v>
      </c>
    </row>
    <row r="380" spans="2:21" ht="43.2" x14ac:dyDescent="0.3">
      <c r="B380" s="103">
        <v>374</v>
      </c>
      <c r="C380" s="103" t="str">
        <f>'14.1.ТС УЧ'!C379</f>
        <v>Блочная модульная котельная КМ-2,07 ВГ (п. Сатис)</v>
      </c>
      <c r="D380" s="103" t="str">
        <f>'14.1.ТС УЧ'!D379</f>
        <v>УТ5</v>
      </c>
      <c r="E380" s="103" t="str">
        <f>'14.1.ТС УЧ'!E379</f>
        <v xml:space="preserve">ул. Заводская, 18 </v>
      </c>
      <c r="F380" s="103">
        <f>IF('14.1.ТС УЧ'!G379="Подземная канальная или подвальная",2,IF('14.1.ТС УЧ'!G379="Подземная бесканальная",2,IF('14.1.ТС УЧ'!G379="Надземная",1,0)))</f>
        <v>2</v>
      </c>
      <c r="G380" s="103">
        <f t="shared" si="60"/>
        <v>0.05</v>
      </c>
      <c r="H380" s="103">
        <f ca="1">IF(C380=0,0,(YEAR(TODAY())-'14.1.ТС УЧ'!F379)*0.85)</f>
        <v>32.299999999999997</v>
      </c>
      <c r="I380" s="103">
        <f>IF(C380=0,0,'14.1.ТС УЧ'!I379/1000)</f>
        <v>1.2999999999999999E-2</v>
      </c>
      <c r="J380" s="24">
        <f>IF(C380=0,0,'14.1.ТС УЧ'!H379/1000)</f>
        <v>2.7E-2</v>
      </c>
      <c r="K380" s="103">
        <f t="shared" si="61"/>
        <v>1.2999999999999999E-2</v>
      </c>
      <c r="L380" s="25">
        <f t="shared" ca="1" si="62"/>
        <v>2.5139439617343742</v>
      </c>
      <c r="M380" s="25">
        <f t="shared" ca="1" si="63"/>
        <v>3.8354598478872563E-3</v>
      </c>
      <c r="N380" s="25">
        <f t="shared" ca="1" si="64"/>
        <v>0.29503537291440435</v>
      </c>
      <c r="O380" s="24">
        <f t="shared" si="65"/>
        <v>3.7060852017414541</v>
      </c>
      <c r="P380" s="11">
        <f t="shared" si="66"/>
        <v>0.26982650035409589</v>
      </c>
      <c r="Q380" s="11">
        <f t="shared" si="67"/>
        <v>0</v>
      </c>
      <c r="R380" s="10">
        <f t="shared" ca="1" si="68"/>
        <v>0.99617188613349517</v>
      </c>
      <c r="U380" s="10">
        <f t="shared" ca="1" si="69"/>
        <v>34.262937532816274</v>
      </c>
    </row>
    <row r="381" spans="2:21" ht="43.2" x14ac:dyDescent="0.3">
      <c r="B381" s="103">
        <v>375</v>
      </c>
      <c r="C381" s="103" t="str">
        <f>'14.1.ТС УЧ'!C380</f>
        <v>Блочная модульная котельная КМ-2,07 ВГ (п. Сатис)</v>
      </c>
      <c r="D381" s="103" t="str">
        <f>'14.1.ТС УЧ'!D380</f>
        <v>УТ6</v>
      </c>
      <c r="E381" s="103" t="str">
        <f>'14.1.ТС УЧ'!E380</f>
        <v xml:space="preserve">ул. Заводская, 21 </v>
      </c>
      <c r="F381" s="103">
        <f>IF('14.1.ТС УЧ'!G380="Подземная канальная или подвальная",2,IF('14.1.ТС УЧ'!G380="Подземная бесканальная",2,IF('14.1.ТС УЧ'!G380="Надземная",1,0)))</f>
        <v>2</v>
      </c>
      <c r="G381" s="103">
        <f t="shared" si="60"/>
        <v>0.05</v>
      </c>
      <c r="H381" s="103">
        <f ca="1">IF(C381=0,0,(YEAR(TODAY())-'14.1.ТС УЧ'!F380)*0.85)</f>
        <v>32.299999999999997</v>
      </c>
      <c r="I381" s="103">
        <f>IF(C381=0,0,'14.1.ТС УЧ'!I380/1000)</f>
        <v>2.5000000000000001E-2</v>
      </c>
      <c r="J381" s="24">
        <f>IF(C381=0,0,'14.1.ТС УЧ'!H380/1000)</f>
        <v>2.7E-2</v>
      </c>
      <c r="K381" s="103">
        <f t="shared" si="61"/>
        <v>2.5000000000000001E-2</v>
      </c>
      <c r="L381" s="25">
        <f t="shared" ca="1" si="62"/>
        <v>2.5139439617343742</v>
      </c>
      <c r="M381" s="25">
        <f t="shared" ca="1" si="63"/>
        <v>7.3758843228601094E-3</v>
      </c>
      <c r="N381" s="25">
        <f t="shared" ca="1" si="64"/>
        <v>0.29503537291440435</v>
      </c>
      <c r="O381" s="24">
        <f t="shared" si="65"/>
        <v>3.7052244684493072</v>
      </c>
      <c r="P381" s="11">
        <f t="shared" si="66"/>
        <v>0.26988918175273607</v>
      </c>
      <c r="Q381" s="11">
        <f t="shared" si="67"/>
        <v>0</v>
      </c>
      <c r="R381" s="10">
        <f t="shared" ca="1" si="68"/>
        <v>0.99265125075585803</v>
      </c>
      <c r="U381" s="10">
        <f t="shared" ca="1" si="69"/>
        <v>34.290266839885788</v>
      </c>
    </row>
    <row r="382" spans="2:21" ht="43.2" x14ac:dyDescent="0.3">
      <c r="B382" s="103">
        <v>376</v>
      </c>
      <c r="C382" s="103" t="str">
        <f>'14.1.ТС УЧ'!C381</f>
        <v>Блочная модульная котельная КМ-2,07 ВГ (п. Сатис)</v>
      </c>
      <c r="D382" s="103" t="str">
        <f>'14.1.ТС УЧ'!D381</f>
        <v>УТ7</v>
      </c>
      <c r="E382" s="103" t="str">
        <f>'14.1.ТС УЧ'!E381</f>
        <v xml:space="preserve">ул. Заводская, 26 </v>
      </c>
      <c r="F382" s="103">
        <f>IF('14.1.ТС УЧ'!G381="Подземная канальная или подвальная",2,IF('14.1.ТС УЧ'!G381="Подземная бесканальная",2,IF('14.1.ТС УЧ'!G381="Надземная",1,0)))</f>
        <v>2</v>
      </c>
      <c r="G382" s="103">
        <f t="shared" si="60"/>
        <v>0.05</v>
      </c>
      <c r="H382" s="103">
        <f ca="1">IF(C382=0,0,(YEAR(TODAY())-'14.1.ТС УЧ'!F381)*0.85)</f>
        <v>32.299999999999997</v>
      </c>
      <c r="I382" s="103">
        <f>IF(C382=0,0,'14.1.ТС УЧ'!I381/1000)</f>
        <v>1.4999999999999999E-2</v>
      </c>
      <c r="J382" s="24">
        <f>IF(C382=0,0,'14.1.ТС УЧ'!H381/1000)</f>
        <v>2.7E-2</v>
      </c>
      <c r="K382" s="103">
        <f t="shared" si="61"/>
        <v>1.4999999999999999E-2</v>
      </c>
      <c r="L382" s="25">
        <f t="shared" ca="1" si="62"/>
        <v>2.5139439617343742</v>
      </c>
      <c r="M382" s="25">
        <f t="shared" ca="1" si="63"/>
        <v>4.4255305937160655E-3</v>
      </c>
      <c r="N382" s="25">
        <f t="shared" ca="1" si="64"/>
        <v>0.29503537291440435</v>
      </c>
      <c r="O382" s="24">
        <f t="shared" si="65"/>
        <v>3.7059417461927628</v>
      </c>
      <c r="P382" s="11">
        <f t="shared" si="66"/>
        <v>0.26983694523189233</v>
      </c>
      <c r="Q382" s="11">
        <f t="shared" si="67"/>
        <v>0</v>
      </c>
      <c r="R382" s="10">
        <f t="shared" ca="1" si="68"/>
        <v>0.99558424763686426</v>
      </c>
      <c r="U382" s="10">
        <f t="shared" ca="1" si="69"/>
        <v>34.306667598462091</v>
      </c>
    </row>
    <row r="383" spans="2:21" ht="43.2" x14ac:dyDescent="0.3">
      <c r="B383" s="103">
        <v>377</v>
      </c>
      <c r="C383" s="103" t="str">
        <f>'14.1.ТС УЧ'!C382</f>
        <v>Блочная модульная котельная КМ-2,07 ВГ (п. Сатис)</v>
      </c>
      <c r="D383" s="103" t="str">
        <f>'14.1.ТС УЧ'!D382</f>
        <v>УТ8</v>
      </c>
      <c r="E383" s="103" t="str">
        <f>'14.1.ТС УЧ'!E382</f>
        <v xml:space="preserve">ул. Заводская, 20 </v>
      </c>
      <c r="F383" s="103">
        <f>IF('14.1.ТС УЧ'!G382="Подземная канальная или подвальная",2,IF('14.1.ТС УЧ'!G382="Подземная бесканальная",2,IF('14.1.ТС УЧ'!G382="Надземная",1,0)))</f>
        <v>2</v>
      </c>
      <c r="G383" s="103">
        <f t="shared" si="60"/>
        <v>0.05</v>
      </c>
      <c r="H383" s="103">
        <f ca="1">IF(C383=0,0,(YEAR(TODAY())-'14.1.ТС УЧ'!F382)*0.85)</f>
        <v>32.299999999999997</v>
      </c>
      <c r="I383" s="103">
        <f>IF(C383=0,0,'14.1.ТС УЧ'!I382/1000)</f>
        <v>1.2E-2</v>
      </c>
      <c r="J383" s="24">
        <f>IF(C383=0,0,'14.1.ТС УЧ'!H382/1000)</f>
        <v>2.7E-2</v>
      </c>
      <c r="K383" s="103">
        <f t="shared" si="61"/>
        <v>1.2E-2</v>
      </c>
      <c r="L383" s="25">
        <f t="shared" ca="1" si="62"/>
        <v>2.5139439617343742</v>
      </c>
      <c r="M383" s="25">
        <f t="shared" ca="1" si="63"/>
        <v>3.5404244749728522E-3</v>
      </c>
      <c r="N383" s="25">
        <f t="shared" ca="1" si="64"/>
        <v>0.29503537291440435</v>
      </c>
      <c r="O383" s="24">
        <f t="shared" si="65"/>
        <v>3.7061569295157999</v>
      </c>
      <c r="P383" s="11">
        <f t="shared" si="66"/>
        <v>0.26982127821841789</v>
      </c>
      <c r="Q383" s="11">
        <f t="shared" si="67"/>
        <v>0</v>
      </c>
      <c r="R383" s="10">
        <f t="shared" ca="1" si="68"/>
        <v>0.99646583543799649</v>
      </c>
      <c r="U383" s="10">
        <f t="shared" ca="1" si="69"/>
        <v>34.31978896716344</v>
      </c>
    </row>
    <row r="384" spans="2:21" ht="43.2" x14ac:dyDescent="0.3">
      <c r="B384" s="103">
        <v>378</v>
      </c>
      <c r="C384" s="103" t="str">
        <f>'14.1.ТС УЧ'!C383</f>
        <v>Блочная модульная котельная КМ-2,07 ВГ (п. Сатис)</v>
      </c>
      <c r="D384" s="103" t="str">
        <f>'14.1.ТС УЧ'!D383</f>
        <v>УТ8</v>
      </c>
      <c r="E384" s="103" t="str">
        <f>'14.1.ТС УЧ'!E383</f>
        <v xml:space="preserve">ул. Заводская, 28 </v>
      </c>
      <c r="F384" s="103">
        <f>IF('14.1.ТС УЧ'!G383="Подземная канальная или подвальная",2,IF('14.1.ТС УЧ'!G383="Подземная бесканальная",2,IF('14.1.ТС УЧ'!G383="Надземная",1,0)))</f>
        <v>2</v>
      </c>
      <c r="G384" s="103">
        <f t="shared" si="60"/>
        <v>0.05</v>
      </c>
      <c r="H384" s="103">
        <f ca="1">IF(C384=0,0,(YEAR(TODAY())-'14.1.ТС УЧ'!F383)*0.85)</f>
        <v>32.299999999999997</v>
      </c>
      <c r="I384" s="103">
        <f>IF(C384=0,0,'14.1.ТС УЧ'!I383/1000)</f>
        <v>0.02</v>
      </c>
      <c r="J384" s="24">
        <f>IF(C384=0,0,'14.1.ТС УЧ'!H383/1000)</f>
        <v>2.7E-2</v>
      </c>
      <c r="K384" s="103">
        <f t="shared" si="61"/>
        <v>0.02</v>
      </c>
      <c r="L384" s="25">
        <f t="shared" ca="1" si="62"/>
        <v>2.5139439617343742</v>
      </c>
      <c r="M384" s="25">
        <f t="shared" ca="1" si="63"/>
        <v>5.900707458288087E-3</v>
      </c>
      <c r="N384" s="25">
        <f t="shared" ca="1" si="64"/>
        <v>0.29503537291440435</v>
      </c>
      <c r="O384" s="24">
        <f t="shared" si="65"/>
        <v>3.705583107321035</v>
      </c>
      <c r="P384" s="11">
        <f t="shared" si="66"/>
        <v>0.26986306096450058</v>
      </c>
      <c r="Q384" s="11">
        <f t="shared" si="67"/>
        <v>0</v>
      </c>
      <c r="R384" s="10">
        <f t="shared" ca="1" si="68"/>
        <v>0.99411666752427164</v>
      </c>
      <c r="U384" s="10">
        <f t="shared" ca="1" si="69"/>
        <v>34.341654529042117</v>
      </c>
    </row>
    <row r="385" spans="2:21" ht="43.2" x14ac:dyDescent="0.3">
      <c r="B385" s="103">
        <v>379</v>
      </c>
      <c r="C385" s="103" t="str">
        <f>'14.1.ТС УЧ'!C384</f>
        <v>Блочная модульная котельная КМ-2,07 ВГ (п. Сатис)</v>
      </c>
      <c r="D385" s="103" t="str">
        <f>'14.1.ТС УЧ'!D384</f>
        <v>ТК2-гвс</v>
      </c>
      <c r="E385" s="103" t="str">
        <f>'14.1.ТС УЧ'!E384</f>
        <v xml:space="preserve">ул. Заводская, 8 </v>
      </c>
      <c r="F385" s="103">
        <f>IF('14.1.ТС УЧ'!G384="Подземная канальная или подвальная",2,IF('14.1.ТС УЧ'!G384="Подземная бесканальная",2,IF('14.1.ТС УЧ'!G384="Надземная",1,0)))</f>
        <v>2</v>
      </c>
      <c r="G385" s="103">
        <f t="shared" si="60"/>
        <v>0.05</v>
      </c>
      <c r="H385" s="103">
        <f ca="1">IF(C385=0,0,(YEAR(TODAY())-'14.1.ТС УЧ'!F384)*0.85)</f>
        <v>39.1</v>
      </c>
      <c r="I385" s="103">
        <f>IF(C385=0,0,'14.1.ТС УЧ'!I384/1000)</f>
        <v>2.9000000000000001E-2</v>
      </c>
      <c r="J385" s="24">
        <f>IF(C385=0,0,'14.1.ТС УЧ'!H384/1000)</f>
        <v>2.7E-2</v>
      </c>
      <c r="K385" s="103">
        <f t="shared" si="61"/>
        <v>2.9000000000000001E-2</v>
      </c>
      <c r="L385" s="25">
        <f t="shared" ca="1" si="62"/>
        <v>3.5319595118506055</v>
      </c>
      <c r="M385" s="25">
        <f t="shared" ca="1" si="63"/>
        <v>4.5786302772515781E-2</v>
      </c>
      <c r="N385" s="25">
        <f t="shared" ca="1" si="64"/>
        <v>1.5788380266384752</v>
      </c>
      <c r="O385" s="24">
        <f t="shared" si="65"/>
        <v>3.7049375573519252</v>
      </c>
      <c r="P385" s="11">
        <f t="shared" si="66"/>
        <v>0.26991008202436267</v>
      </c>
      <c r="Q385" s="11">
        <f t="shared" si="67"/>
        <v>0</v>
      </c>
      <c r="R385" s="10">
        <f t="shared" ca="1" si="68"/>
        <v>0.95524607381843363</v>
      </c>
      <c r="U385" s="10">
        <f t="shared" ca="1" si="69"/>
        <v>34.511289921796298</v>
      </c>
    </row>
    <row r="386" spans="2:21" ht="43.2" x14ac:dyDescent="0.3">
      <c r="B386" s="103">
        <v>380</v>
      </c>
      <c r="C386" s="103" t="str">
        <f>'14.1.ТС УЧ'!C385</f>
        <v>Блочная модульная котельная КМ-2,07 ВГ (п. Сатис)</v>
      </c>
      <c r="D386" s="103" t="str">
        <f>'14.1.ТС УЧ'!D385</f>
        <v>ГрОт-Заводская, 9</v>
      </c>
      <c r="E386" s="103" t="str">
        <f>'14.1.ТС УЧ'!E385</f>
        <v xml:space="preserve">ул. Заводская, 9 </v>
      </c>
      <c r="F386" s="103">
        <f>IF('14.1.ТС УЧ'!G385="Подземная канальная или подвальная",2,IF('14.1.ТС УЧ'!G385="Подземная бесканальная",2,IF('14.1.ТС УЧ'!G385="Надземная",1,0)))</f>
        <v>2</v>
      </c>
      <c r="G386" s="103">
        <f t="shared" si="60"/>
        <v>0.05</v>
      </c>
      <c r="H386" s="103">
        <f ca="1">IF(C386=0,0,(YEAR(TODAY())-'14.1.ТС УЧ'!F385)*0.85)</f>
        <v>39.1</v>
      </c>
      <c r="I386" s="103">
        <f>IF(C386=0,0,'14.1.ТС УЧ'!I385/1000)</f>
        <v>5.0000000000000001E-3</v>
      </c>
      <c r="J386" s="24">
        <f>IF(C386=0,0,'14.1.ТС УЧ'!H385/1000)</f>
        <v>2.7E-2</v>
      </c>
      <c r="K386" s="103">
        <f t="shared" si="61"/>
        <v>5.0000000000000001E-3</v>
      </c>
      <c r="L386" s="25">
        <f t="shared" ca="1" si="62"/>
        <v>3.5319595118506055</v>
      </c>
      <c r="M386" s="25">
        <f t="shared" ca="1" si="63"/>
        <v>7.8941901331923761E-3</v>
      </c>
      <c r="N386" s="25">
        <f t="shared" ca="1" si="64"/>
        <v>1.5788380266384752</v>
      </c>
      <c r="O386" s="24">
        <f t="shared" si="65"/>
        <v>3.7066590239362185</v>
      </c>
      <c r="P386" s="11">
        <f t="shared" si="66"/>
        <v>0.26978472892768768</v>
      </c>
      <c r="Q386" s="11">
        <f t="shared" si="67"/>
        <v>0</v>
      </c>
      <c r="R386" s="10">
        <f t="shared" ca="1" si="68"/>
        <v>0.99213688715529402</v>
      </c>
      <c r="U386" s="10">
        <f t="shared" ca="1" si="69"/>
        <v>34.540550992890161</v>
      </c>
    </row>
    <row r="387" spans="2:21" ht="43.2" x14ac:dyDescent="0.3">
      <c r="B387" s="103">
        <v>381</v>
      </c>
      <c r="C387" s="103" t="str">
        <f>'14.1.ТС УЧ'!C386</f>
        <v>Блочная модульная котельная КМ-2,07 ВГ (п. Сатис)</v>
      </c>
      <c r="D387" s="103" t="str">
        <f>'14.1.ТС УЧ'!D386</f>
        <v>УТ10</v>
      </c>
      <c r="E387" s="103" t="str">
        <f>'14.1.ТС УЧ'!E386</f>
        <v xml:space="preserve">УТ11 </v>
      </c>
      <c r="F387" s="103">
        <f>IF('14.1.ТС УЧ'!G386="Подземная канальная или подвальная",2,IF('14.1.ТС УЧ'!G386="Подземная бесканальная",2,IF('14.1.ТС УЧ'!G386="Надземная",1,0)))</f>
        <v>2</v>
      </c>
      <c r="G387" s="103">
        <f t="shared" si="60"/>
        <v>0.05</v>
      </c>
      <c r="H387" s="103">
        <f ca="1">IF(C387=0,0,(YEAR(TODAY())-'14.1.ТС УЧ'!F386)*0.85)</f>
        <v>41.65</v>
      </c>
      <c r="I387" s="103">
        <f>IF(C387=0,0,'14.1.ТС УЧ'!I386/1000)</f>
        <v>3.5000000000000003E-2</v>
      </c>
      <c r="J387" s="24">
        <f>IF(C387=0,0,'14.1.ТС УЧ'!H386/1000)</f>
        <v>2.7E-2</v>
      </c>
      <c r="K387" s="103">
        <f t="shared" si="61"/>
        <v>3.5000000000000003E-2</v>
      </c>
      <c r="L387" s="25">
        <f t="shared" ca="1" si="62"/>
        <v>4.012252560702728</v>
      </c>
      <c r="M387" s="25">
        <f t="shared" ca="1" si="63"/>
        <v>0.12866929944104749</v>
      </c>
      <c r="N387" s="25">
        <f t="shared" ca="1" si="64"/>
        <v>3.6762656983156421</v>
      </c>
      <c r="O387" s="24">
        <f t="shared" si="65"/>
        <v>3.7045071907058515</v>
      </c>
      <c r="P387" s="11">
        <f t="shared" si="66"/>
        <v>0.26994143850196212</v>
      </c>
      <c r="Q387" s="11">
        <f t="shared" si="67"/>
        <v>0</v>
      </c>
      <c r="R387" s="10">
        <f t="shared" ca="1" si="68"/>
        <v>0.87926469079614566</v>
      </c>
      <c r="U387" s="10">
        <f t="shared" ca="1" si="69"/>
        <v>35.017207337892607</v>
      </c>
    </row>
    <row r="388" spans="2:21" ht="100.8" x14ac:dyDescent="0.3">
      <c r="B388" s="103">
        <v>382</v>
      </c>
      <c r="C388" s="103" t="str">
        <f>'14.1.ТС УЧ'!C387</f>
        <v>Котёл наружного применения КСВО-1000/2 сдвоенный (2*500 кВт) п. Сатис</v>
      </c>
      <c r="D388" s="103" t="str">
        <f>'14.1.ТС УЧ'!D387</f>
        <v>Котёл наружного применения КСВО-1000/2 сдвоенный (2*500 кВт) п.Сатис</v>
      </c>
      <c r="E388" s="103" t="str">
        <f>'14.1.ТС УЧ'!E387</f>
        <v xml:space="preserve">УТ1 </v>
      </c>
      <c r="F388" s="103">
        <f>IF('14.1.ТС УЧ'!G387="Подземная канальная или подвальная",2,IF('14.1.ТС УЧ'!G387="Подземная бесканальная",2,IF('14.1.ТС УЧ'!G387="Надземная",1,0)))</f>
        <v>2</v>
      </c>
      <c r="G388" s="103">
        <f t="shared" si="60"/>
        <v>0.05</v>
      </c>
      <c r="H388" s="103">
        <f ca="1">IF(C388=0,0,(YEAR(TODAY())-'14.1.ТС УЧ'!F387)*0.85)</f>
        <v>28.05</v>
      </c>
      <c r="I388" s="103">
        <f>IF(C388=0,0,'14.1.ТС УЧ'!I387/1000)</f>
        <v>5.1999999999999998E-2</v>
      </c>
      <c r="J388" s="24">
        <f>IF(C388=0,0,'14.1.ТС УЧ'!H387/1000)</f>
        <v>0.1</v>
      </c>
      <c r="K388" s="103">
        <f t="shared" si="61"/>
        <v>5.1999999999999998E-2</v>
      </c>
      <c r="L388" s="25">
        <f t="shared" ca="1" si="62"/>
        <v>2.0326753249143517</v>
      </c>
      <c r="M388" s="25">
        <f t="shared" ca="1" si="63"/>
        <v>7.542973213982675E-3</v>
      </c>
      <c r="N388" s="25">
        <f t="shared" ca="1" si="64"/>
        <v>0.14505717719197453</v>
      </c>
      <c r="O388" s="24">
        <f t="shared" si="65"/>
        <v>6.7276338120327033</v>
      </c>
      <c r="P388" s="11">
        <f t="shared" si="66"/>
        <v>0.14864067039609838</v>
      </c>
      <c r="Q388" s="11">
        <f t="shared" si="67"/>
        <v>0</v>
      </c>
      <c r="R388" s="10">
        <f t="shared" ca="1" si="68"/>
        <v>0.99248540361509108</v>
      </c>
      <c r="U388" s="10">
        <f t="shared" ca="1" si="69"/>
        <v>1.0507463616376469</v>
      </c>
    </row>
    <row r="389" spans="2:21" ht="57.6" x14ac:dyDescent="0.3">
      <c r="B389" s="103">
        <v>383</v>
      </c>
      <c r="C389" s="103" t="str">
        <f>'14.1.ТС УЧ'!C388</f>
        <v>Котёл наружного применения КСВО-1000/2 сдвоенный (2*500 кВт) п. Сатис</v>
      </c>
      <c r="D389" s="103" t="str">
        <f>'14.1.ТС УЧ'!D388</f>
        <v>УТ1</v>
      </c>
      <c r="E389" s="103" t="str">
        <f>'14.1.ТС УЧ'!E388</f>
        <v xml:space="preserve">УТ2 </v>
      </c>
      <c r="F389" s="103">
        <f>IF('14.1.ТС УЧ'!G388="Подземная канальная или подвальная",2,IF('14.1.ТС УЧ'!G388="Подземная бесканальная",2,IF('14.1.ТС УЧ'!G388="Надземная",1,0)))</f>
        <v>1</v>
      </c>
      <c r="G389" s="103">
        <f t="shared" si="60"/>
        <v>0.05</v>
      </c>
      <c r="H389" s="103">
        <f ca="1">IF(C389=0,0,(YEAR(TODAY())-'14.1.ТС УЧ'!F388)*0.85)</f>
        <v>39.1</v>
      </c>
      <c r="I389" s="103">
        <f>IF(C389=0,0,'14.1.ТС УЧ'!I388/1000)</f>
        <v>7.2999999999999995E-2</v>
      </c>
      <c r="J389" s="24">
        <f>IF(C389=0,0,'14.1.ТС УЧ'!H388/1000)</f>
        <v>0.1</v>
      </c>
      <c r="K389" s="103">
        <f t="shared" si="61"/>
        <v>7.2999999999999995E-2</v>
      </c>
      <c r="L389" s="25">
        <f t="shared" ca="1" si="62"/>
        <v>3.5319595118506055</v>
      </c>
      <c r="M389" s="25">
        <f t="shared" ca="1" si="63"/>
        <v>0.11525517594460868</v>
      </c>
      <c r="N389" s="25">
        <f t="shared" ca="1" si="64"/>
        <v>1.5788380266384752</v>
      </c>
      <c r="O389" s="24">
        <f t="shared" si="65"/>
        <v>6.7203849450083206</v>
      </c>
      <c r="P389" s="11">
        <f t="shared" si="66"/>
        <v>0.14880099996991494</v>
      </c>
      <c r="Q389" s="11">
        <f t="shared" si="67"/>
        <v>0</v>
      </c>
      <c r="R389" s="10">
        <f t="shared" ca="1" si="68"/>
        <v>0.89113871772714692</v>
      </c>
      <c r="U389" s="10">
        <f t="shared" ca="1" si="69"/>
        <v>1.8253055108900802</v>
      </c>
    </row>
    <row r="390" spans="2:21" ht="57.6" x14ac:dyDescent="0.3">
      <c r="B390" s="103">
        <v>384</v>
      </c>
      <c r="C390" s="103" t="str">
        <f>'14.1.ТС УЧ'!C389</f>
        <v>Котёл наружного применения КСВО-1000/2 сдвоенный (2*500 кВт) п. Сатис</v>
      </c>
      <c r="D390" s="103" t="str">
        <f>'14.1.ТС УЧ'!D389</f>
        <v>УТ2</v>
      </c>
      <c r="E390" s="103" t="str">
        <f>'14.1.ТС УЧ'!E389</f>
        <v xml:space="preserve">УТ3 </v>
      </c>
      <c r="F390" s="103">
        <f>IF('14.1.ТС УЧ'!G389="Подземная канальная или подвальная",2,IF('14.1.ТС УЧ'!G389="Подземная бесканальная",2,IF('14.1.ТС УЧ'!G389="Надземная",1,0)))</f>
        <v>1</v>
      </c>
      <c r="G390" s="103">
        <f t="shared" si="60"/>
        <v>0.05</v>
      </c>
      <c r="H390" s="103">
        <f ca="1">IF(C390=0,0,(YEAR(TODAY())-'14.1.ТС УЧ'!F389)*0.85)</f>
        <v>39.1</v>
      </c>
      <c r="I390" s="103">
        <f>IF(C390=0,0,'14.1.ТС УЧ'!I389/1000)</f>
        <v>5.2999999999999999E-2</v>
      </c>
      <c r="J390" s="24">
        <f>IF(C390=0,0,'14.1.ТС УЧ'!H389/1000)</f>
        <v>0.1</v>
      </c>
      <c r="K390" s="103">
        <f t="shared" si="61"/>
        <v>5.2999999999999999E-2</v>
      </c>
      <c r="L390" s="25">
        <f t="shared" ca="1" si="62"/>
        <v>3.5319595118506055</v>
      </c>
      <c r="M390" s="25">
        <f t="shared" ca="1" si="63"/>
        <v>8.367841541183918E-2</v>
      </c>
      <c r="N390" s="25">
        <f t="shared" ca="1" si="64"/>
        <v>1.5788380266384752</v>
      </c>
      <c r="O390" s="24">
        <f t="shared" si="65"/>
        <v>6.7272886278886856</v>
      </c>
      <c r="P390" s="11">
        <f t="shared" si="66"/>
        <v>0.14864829730277876</v>
      </c>
      <c r="Q390" s="11">
        <f t="shared" si="67"/>
        <v>0</v>
      </c>
      <c r="R390" s="10">
        <f t="shared" ca="1" si="68"/>
        <v>0.91972697856430385</v>
      </c>
      <c r="U390" s="10">
        <f t="shared" ca="1" si="69"/>
        <v>2.3882343632898912</v>
      </c>
    </row>
    <row r="391" spans="2:21" ht="57.6" x14ac:dyDescent="0.3">
      <c r="B391" s="103">
        <v>385</v>
      </c>
      <c r="C391" s="103" t="str">
        <f>'14.1.ТС УЧ'!C390</f>
        <v>Котёл наружного применения КСВО-1000/2 сдвоенный (2*500 кВт) п. Сатис</v>
      </c>
      <c r="D391" s="103" t="str">
        <f>'14.1.ТС УЧ'!D390</f>
        <v>УТ3</v>
      </c>
      <c r="E391" s="103" t="str">
        <f>'14.1.ТС УЧ'!E390</f>
        <v xml:space="preserve">ул. Московская, 42 </v>
      </c>
      <c r="F391" s="103">
        <f>IF('14.1.ТС УЧ'!G390="Подземная канальная или подвальная",2,IF('14.1.ТС УЧ'!G390="Подземная бесканальная",2,IF('14.1.ТС УЧ'!G390="Надземная",1,0)))</f>
        <v>1</v>
      </c>
      <c r="G391" s="103">
        <f t="shared" si="60"/>
        <v>0.05</v>
      </c>
      <c r="H391" s="103">
        <f ca="1">IF(C391=0,0,(YEAR(TODAY())-'14.1.ТС УЧ'!F390)*0.85)</f>
        <v>39.949999999999996</v>
      </c>
      <c r="I391" s="103">
        <f>IF(C391=0,0,'14.1.ТС УЧ'!I390/1000)</f>
        <v>4.8000000000000001E-2</v>
      </c>
      <c r="J391" s="24">
        <f>IF(C391=0,0,'14.1.ТС УЧ'!H390/1000)</f>
        <v>0.1</v>
      </c>
      <c r="K391" s="103">
        <f t="shared" si="61"/>
        <v>4.8000000000000001E-2</v>
      </c>
      <c r="L391" s="25">
        <f t="shared" ca="1" si="62"/>
        <v>3.6853032651266591</v>
      </c>
      <c r="M391" s="25">
        <f t="shared" ca="1" si="63"/>
        <v>9.8961489842843697E-2</v>
      </c>
      <c r="N391" s="25">
        <f t="shared" ca="1" si="64"/>
        <v>2.0616977050592435</v>
      </c>
      <c r="O391" s="24">
        <f t="shared" si="65"/>
        <v>6.7290145486087765</v>
      </c>
      <c r="P391" s="11">
        <f t="shared" si="66"/>
        <v>0.14861017059425885</v>
      </c>
      <c r="Q391" s="11">
        <f t="shared" si="67"/>
        <v>0</v>
      </c>
      <c r="R391" s="10">
        <f t="shared" ca="1" si="68"/>
        <v>0.90577758898920913</v>
      </c>
      <c r="U391" s="10">
        <f t="shared" ca="1" si="69"/>
        <v>3.0541476681943864</v>
      </c>
    </row>
    <row r="392" spans="2:21" ht="57.6" x14ac:dyDescent="0.3">
      <c r="B392" s="103">
        <v>386</v>
      </c>
      <c r="C392" s="103" t="str">
        <f>'14.1.ТС УЧ'!C391</f>
        <v>Котёл наружного применения КСВО-1000/2 сдвоенный (2*500 кВт) п. Сатис</v>
      </c>
      <c r="D392" s="103" t="str">
        <f>'14.1.ТС УЧ'!D391</f>
        <v>УТ3</v>
      </c>
      <c r="E392" s="103" t="str">
        <f>'14.1.ТС УЧ'!E391</f>
        <v xml:space="preserve">УТ4 </v>
      </c>
      <c r="F392" s="103">
        <f>IF('14.1.ТС УЧ'!G391="Подземная канальная или подвальная",2,IF('14.1.ТС УЧ'!G391="Подземная бесканальная",2,IF('14.1.ТС УЧ'!G391="Надземная",1,0)))</f>
        <v>1</v>
      </c>
      <c r="G392" s="103">
        <f t="shared" si="60"/>
        <v>0.05</v>
      </c>
      <c r="H392" s="103">
        <f ca="1">IF(C392=0,0,(YEAR(TODAY())-'14.1.ТС УЧ'!F391)*0.85)</f>
        <v>37.4</v>
      </c>
      <c r="I392" s="103">
        <f>IF(C392=0,0,'14.1.ТС УЧ'!I391/1000)</f>
        <v>5.1999999999999998E-2</v>
      </c>
      <c r="J392" s="24">
        <f>IF(C392=0,0,'14.1.ТС УЧ'!H391/1000)</f>
        <v>0.1</v>
      </c>
      <c r="K392" s="103">
        <f t="shared" si="61"/>
        <v>5.1999999999999998E-2</v>
      </c>
      <c r="L392" s="25">
        <f t="shared" ca="1" si="62"/>
        <v>3.2441481996433552</v>
      </c>
      <c r="M392" s="25">
        <f t="shared" ca="1" si="63"/>
        <v>5.0185946890468194E-2</v>
      </c>
      <c r="N392" s="25">
        <f t="shared" ca="1" si="64"/>
        <v>0.96511436327823452</v>
      </c>
      <c r="O392" s="24">
        <f t="shared" si="65"/>
        <v>6.7276338120327033</v>
      </c>
      <c r="P392" s="11">
        <f t="shared" si="66"/>
        <v>0.14864067039609838</v>
      </c>
      <c r="Q392" s="11">
        <f t="shared" si="67"/>
        <v>0</v>
      </c>
      <c r="R392" s="10">
        <f t="shared" ca="1" si="68"/>
        <v>0.95105256279105832</v>
      </c>
      <c r="U392" s="10">
        <f t="shared" ca="1" si="69"/>
        <v>3.3917803413835776</v>
      </c>
    </row>
    <row r="393" spans="2:21" ht="57.6" x14ac:dyDescent="0.3">
      <c r="B393" s="103">
        <v>387</v>
      </c>
      <c r="C393" s="103" t="str">
        <f>'14.1.ТС УЧ'!C392</f>
        <v>Котёл наружного применения КСВО-1000/2 сдвоенный (2*500 кВт) п. Сатис</v>
      </c>
      <c r="D393" s="103" t="str">
        <f>'14.1.ТС УЧ'!D392</f>
        <v>УТ1</v>
      </c>
      <c r="E393" s="103" t="str">
        <f>'14.1.ТС УЧ'!E392</f>
        <v xml:space="preserve">УТ7 </v>
      </c>
      <c r="F393" s="103">
        <f>IF('14.1.ТС УЧ'!G392="Подземная канальная или подвальная",2,IF('14.1.ТС УЧ'!G392="Подземная бесканальная",2,IF('14.1.ТС УЧ'!G392="Надземная",1,0)))</f>
        <v>1</v>
      </c>
      <c r="G393" s="103">
        <f t="shared" si="60"/>
        <v>0.05</v>
      </c>
      <c r="H393" s="103">
        <f ca="1">IF(C393=0,0,(YEAR(TODAY())-'14.1.ТС УЧ'!F392)*0.85)</f>
        <v>28.05</v>
      </c>
      <c r="I393" s="103">
        <f>IF(C393=0,0,'14.1.ТС УЧ'!I392/1000)</f>
        <v>7.1999999999999995E-2</v>
      </c>
      <c r="J393" s="24">
        <f>IF(C393=0,0,'14.1.ТС УЧ'!H392/1000)</f>
        <v>0.1</v>
      </c>
      <c r="K393" s="103">
        <f t="shared" si="61"/>
        <v>7.1999999999999995E-2</v>
      </c>
      <c r="L393" s="25">
        <f t="shared" ca="1" si="62"/>
        <v>2.0326753249143517</v>
      </c>
      <c r="M393" s="25">
        <f t="shared" ca="1" si="63"/>
        <v>1.0444116757822166E-2</v>
      </c>
      <c r="N393" s="25">
        <f t="shared" ca="1" si="64"/>
        <v>0.14505717719197453</v>
      </c>
      <c r="O393" s="24">
        <f t="shared" si="65"/>
        <v>6.7207301291523391</v>
      </c>
      <c r="P393" s="11">
        <f t="shared" si="66"/>
        <v>0.14879335738572891</v>
      </c>
      <c r="Q393" s="11">
        <f t="shared" si="67"/>
        <v>0</v>
      </c>
      <c r="R393" s="10">
        <f t="shared" ca="1" si="68"/>
        <v>0.98961023365103173</v>
      </c>
      <c r="U393" s="10">
        <f t="shared" ca="1" si="69"/>
        <v>3.461972431550258</v>
      </c>
    </row>
    <row r="394" spans="2:21" ht="57.6" x14ac:dyDescent="0.3">
      <c r="B394" s="103">
        <v>388</v>
      </c>
      <c r="C394" s="103" t="str">
        <f>'14.1.ТС УЧ'!C393</f>
        <v>Котёл наружного применения КСВО-1000/2 сдвоенный (2*500 кВт) п. Сатис</v>
      </c>
      <c r="D394" s="103" t="str">
        <f>'14.1.ТС УЧ'!D393</f>
        <v>УТ7</v>
      </c>
      <c r="E394" s="103" t="str">
        <f>'14.1.ТС УЧ'!E393</f>
        <v xml:space="preserve">УТ8 </v>
      </c>
      <c r="F394" s="103">
        <f>IF('14.1.ТС УЧ'!G393="Подземная канальная или подвальная",2,IF('14.1.ТС УЧ'!G393="Подземная бесканальная",2,IF('14.1.ТС УЧ'!G393="Надземная",1,0)))</f>
        <v>1</v>
      </c>
      <c r="G394" s="103">
        <f t="shared" si="60"/>
        <v>0.05</v>
      </c>
      <c r="H394" s="103">
        <f ca="1">IF(C394=0,0,(YEAR(TODAY())-'14.1.ТС УЧ'!F393)*0.85)</f>
        <v>35.699999999999996</v>
      </c>
      <c r="I394" s="103">
        <f>IF(C394=0,0,'14.1.ТС УЧ'!I393/1000)</f>
        <v>1.4999999999999999E-2</v>
      </c>
      <c r="J394" s="24">
        <f>IF(C394=0,0,'14.1.ТС УЧ'!H393/1000)</f>
        <v>6.9000000000000006E-2</v>
      </c>
      <c r="K394" s="103">
        <f t="shared" si="61"/>
        <v>1.4999999999999999E-2</v>
      </c>
      <c r="L394" s="25">
        <f t="shared" ca="1" si="62"/>
        <v>2.9797899737912927</v>
      </c>
      <c r="M394" s="25">
        <f t="shared" ca="1" si="63"/>
        <v>9.3159737574795686E-3</v>
      </c>
      <c r="N394" s="25">
        <f t="shared" ca="1" si="64"/>
        <v>0.62106491716530454</v>
      </c>
      <c r="O394" s="24">
        <f t="shared" si="65"/>
        <v>5.3639385060632705</v>
      </c>
      <c r="P394" s="11">
        <f t="shared" si="66"/>
        <v>0.18643017604874168</v>
      </c>
      <c r="Q394" s="11">
        <f t="shared" si="67"/>
        <v>0</v>
      </c>
      <c r="R394" s="10">
        <f t="shared" ca="1" si="68"/>
        <v>0.99072728548782463</v>
      </c>
      <c r="U394" s="10">
        <f t="shared" ca="1" si="69"/>
        <v>3.5119427419094777</v>
      </c>
    </row>
    <row r="395" spans="2:21" ht="57.6" x14ac:dyDescent="0.3">
      <c r="B395" s="103">
        <v>389</v>
      </c>
      <c r="C395" s="103" t="str">
        <f>'14.1.ТС УЧ'!C394</f>
        <v>Котёл наружного применения КСВО-1000/2 сдвоенный (2*500 кВт) п. Сатис</v>
      </c>
      <c r="D395" s="103" t="str">
        <f>'14.1.ТС УЧ'!D394</f>
        <v>УТ8</v>
      </c>
      <c r="E395" s="103" t="str">
        <f>'14.1.ТС УЧ'!E394</f>
        <v xml:space="preserve">ТК2 </v>
      </c>
      <c r="F395" s="103">
        <f>IF('14.1.ТС УЧ'!G394="Подземная канальная или подвальная",2,IF('14.1.ТС УЧ'!G394="Подземная бесканальная",2,IF('14.1.ТС УЧ'!G394="Надземная",1,0)))</f>
        <v>2</v>
      </c>
      <c r="G395" s="103">
        <f t="shared" si="60"/>
        <v>0.05</v>
      </c>
      <c r="H395" s="103">
        <f ca="1">IF(C395=0,0,(YEAR(TODAY())-'14.1.ТС УЧ'!F394)*0.85)</f>
        <v>35.699999999999996</v>
      </c>
      <c r="I395" s="103">
        <f>IF(C395=0,0,'14.1.ТС УЧ'!I394/1000)</f>
        <v>5.7000000000000002E-2</v>
      </c>
      <c r="J395" s="24">
        <f>IF(C395=0,0,'14.1.ТС УЧ'!H394/1000)</f>
        <v>6.9000000000000006E-2</v>
      </c>
      <c r="K395" s="103">
        <f t="shared" si="61"/>
        <v>5.7000000000000002E-2</v>
      </c>
      <c r="L395" s="25">
        <f t="shared" ca="1" si="62"/>
        <v>2.9797899737912927</v>
      </c>
      <c r="M395" s="25">
        <f t="shared" ca="1" si="63"/>
        <v>3.5400700278422362E-2</v>
      </c>
      <c r="N395" s="25">
        <f t="shared" ca="1" si="64"/>
        <v>0.62106491716530454</v>
      </c>
      <c r="O395" s="24">
        <f t="shared" si="65"/>
        <v>5.3546505738407983</v>
      </c>
      <c r="P395" s="11">
        <f t="shared" si="66"/>
        <v>0.18675354931381027</v>
      </c>
      <c r="Q395" s="11">
        <f t="shared" si="67"/>
        <v>0</v>
      </c>
      <c r="R395" s="10">
        <f t="shared" ca="1" si="68"/>
        <v>0.96521857540722011</v>
      </c>
      <c r="U395" s="10">
        <f t="shared" ca="1" si="69"/>
        <v>3.7015011219696983</v>
      </c>
    </row>
    <row r="396" spans="2:21" ht="57.6" x14ac:dyDescent="0.3">
      <c r="B396" s="103">
        <v>390</v>
      </c>
      <c r="C396" s="103" t="str">
        <f>'14.1.ТС УЧ'!C395</f>
        <v>Котёл наружного применения КСВО-1000/2 сдвоенный (2*500 кВт) п. Сатис</v>
      </c>
      <c r="D396" s="103" t="str">
        <f>'14.1.ТС УЧ'!D395</f>
        <v>УТ2</v>
      </c>
      <c r="E396" s="103" t="str">
        <f>'14.1.ТС УЧ'!E395</f>
        <v xml:space="preserve">ул. Московская, 46 </v>
      </c>
      <c r="F396" s="103">
        <f>IF('14.1.ТС УЧ'!G395="Подземная канальная или подвальная",2,IF('14.1.ТС УЧ'!G395="Подземная бесканальная",2,IF('14.1.ТС УЧ'!G395="Надземная",1,0)))</f>
        <v>1</v>
      </c>
      <c r="G396" s="103">
        <f t="shared" si="60"/>
        <v>0.05</v>
      </c>
      <c r="H396" s="103">
        <f ca="1">IF(C396=0,0,(YEAR(TODAY())-'14.1.ТС УЧ'!F395)*0.85)</f>
        <v>39.949999999999996</v>
      </c>
      <c r="I396" s="103">
        <f>IF(C396=0,0,'14.1.ТС УЧ'!I395/1000)</f>
        <v>1.6E-2</v>
      </c>
      <c r="J396" s="24">
        <f>IF(C396=0,0,'14.1.ТС УЧ'!H395/1000)</f>
        <v>5.0999999999999997E-2</v>
      </c>
      <c r="K396" s="103">
        <f t="shared" si="61"/>
        <v>1.6E-2</v>
      </c>
      <c r="L396" s="25">
        <f t="shared" ca="1" si="62"/>
        <v>3.6853032651266591</v>
      </c>
      <c r="M396" s="25">
        <f t="shared" ca="1" si="63"/>
        <v>3.2987163280947897E-2</v>
      </c>
      <c r="N396" s="25">
        <f t="shared" ca="1" si="64"/>
        <v>2.0616977050592435</v>
      </c>
      <c r="O396" s="24">
        <f t="shared" si="65"/>
        <v>4.6172213718584389</v>
      </c>
      <c r="P396" s="11">
        <f t="shared" si="66"/>
        <v>0.21658047545541409</v>
      </c>
      <c r="Q396" s="11">
        <f t="shared" si="67"/>
        <v>0</v>
      </c>
      <c r="R396" s="10">
        <f t="shared" ca="1" si="68"/>
        <v>0.96755097968941006</v>
      </c>
      <c r="U396" s="10">
        <f t="shared" ca="1" si="69"/>
        <v>3.8538101572674748</v>
      </c>
    </row>
    <row r="397" spans="2:21" ht="57.6" x14ac:dyDescent="0.3">
      <c r="B397" s="103">
        <v>391</v>
      </c>
      <c r="C397" s="103" t="str">
        <f>'14.1.ТС УЧ'!C396</f>
        <v>Котёл наружного применения КСВО-1000/2 сдвоенный (2*500 кВт) п. Сатис</v>
      </c>
      <c r="D397" s="103" t="str">
        <f>'14.1.ТС УЧ'!D396</f>
        <v>УТ4</v>
      </c>
      <c r="E397" s="103" t="str">
        <f>'14.1.ТС УЧ'!E396</f>
        <v xml:space="preserve">ул. Московская, 35 </v>
      </c>
      <c r="F397" s="103">
        <f>IF('14.1.ТС УЧ'!G396="Подземная канальная или подвальная",2,IF('14.1.ТС УЧ'!G396="Подземная бесканальная",2,IF('14.1.ТС УЧ'!G396="Надземная",1,0)))</f>
        <v>1</v>
      </c>
      <c r="G397" s="103">
        <f t="shared" si="60"/>
        <v>0.05</v>
      </c>
      <c r="H397" s="103">
        <f ca="1">IF(C397=0,0,(YEAR(TODAY())-'14.1.ТС УЧ'!F396)*0.85)</f>
        <v>38.25</v>
      </c>
      <c r="I397" s="103">
        <f>IF(C397=0,0,'14.1.ТС УЧ'!I396/1000)</f>
        <v>7.3999999999999996E-2</v>
      </c>
      <c r="J397" s="24">
        <f>IF(C397=0,0,'14.1.ТС УЧ'!H396/1000)</f>
        <v>5.0999999999999997E-2</v>
      </c>
      <c r="K397" s="103">
        <f t="shared" si="61"/>
        <v>7.3999999999999996E-2</v>
      </c>
      <c r="L397" s="25">
        <f t="shared" ca="1" si="62"/>
        <v>3.3849963207636384</v>
      </c>
      <c r="M397" s="25">
        <f t="shared" ca="1" si="63"/>
        <v>9.0735150436188572E-2</v>
      </c>
      <c r="N397" s="25">
        <f t="shared" ca="1" si="64"/>
        <v>1.226150681570116</v>
      </c>
      <c r="O397" s="24">
        <f t="shared" si="65"/>
        <v>4.608297300318978</v>
      </c>
      <c r="P397" s="11">
        <f t="shared" si="66"/>
        <v>0.21699988842533702</v>
      </c>
      <c r="Q397" s="11">
        <f t="shared" si="67"/>
        <v>0</v>
      </c>
      <c r="R397" s="10">
        <f t="shared" ca="1" si="68"/>
        <v>0.91325955526652347</v>
      </c>
      <c r="U397" s="10">
        <f t="shared" ca="1" si="69"/>
        <v>4.2719447060665985</v>
      </c>
    </row>
    <row r="398" spans="2:21" ht="57.6" x14ac:dyDescent="0.3">
      <c r="B398" s="103">
        <v>392</v>
      </c>
      <c r="C398" s="103" t="str">
        <f>'14.1.ТС УЧ'!C397</f>
        <v>Котёл наружного применения КСВО-1000/2 сдвоенный (2*500 кВт) п. Сатис</v>
      </c>
      <c r="D398" s="103" t="str">
        <f>'14.1.ТС УЧ'!D397</f>
        <v>УТ4</v>
      </c>
      <c r="E398" s="103" t="str">
        <f>'14.1.ТС УЧ'!E397</f>
        <v xml:space="preserve">УТ5 </v>
      </c>
      <c r="F398" s="103">
        <f>IF('14.1.ТС УЧ'!G397="Подземная канальная или подвальная",2,IF('14.1.ТС УЧ'!G397="Подземная бесканальная",2,IF('14.1.ТС УЧ'!G397="Надземная",1,0)))</f>
        <v>1</v>
      </c>
      <c r="G398" s="103">
        <f t="shared" si="60"/>
        <v>0.05</v>
      </c>
      <c r="H398" s="103">
        <f ca="1">IF(C398=0,0,(YEAR(TODAY())-'14.1.ТС УЧ'!F397)*0.85)</f>
        <v>37.4</v>
      </c>
      <c r="I398" s="103">
        <f>IF(C398=0,0,'14.1.ТС УЧ'!I397/1000)</f>
        <v>6.0000000000000001E-3</v>
      </c>
      <c r="J398" s="24">
        <f>IF(C398=0,0,'14.1.ТС УЧ'!H397/1000)</f>
        <v>5.0999999999999997E-2</v>
      </c>
      <c r="K398" s="103">
        <f t="shared" si="61"/>
        <v>6.0000000000000001E-3</v>
      </c>
      <c r="L398" s="25">
        <f t="shared" ca="1" si="62"/>
        <v>3.2441481996433552</v>
      </c>
      <c r="M398" s="25">
        <f t="shared" ca="1" si="63"/>
        <v>5.7906861796694076E-3</v>
      </c>
      <c r="N398" s="25">
        <f t="shared" ca="1" si="64"/>
        <v>0.96511436327823452</v>
      </c>
      <c r="O398" s="24">
        <f t="shared" si="65"/>
        <v>4.6187600048824837</v>
      </c>
      <c r="P398" s="11">
        <f t="shared" si="66"/>
        <v>0.21650832668138237</v>
      </c>
      <c r="Q398" s="11">
        <f t="shared" si="67"/>
        <v>0</v>
      </c>
      <c r="R398" s="10">
        <f t="shared" ca="1" si="68"/>
        <v>0.99422604752808241</v>
      </c>
      <c r="U398" s="10">
        <f t="shared" ca="1" si="69"/>
        <v>4.298690495794081</v>
      </c>
    </row>
    <row r="399" spans="2:21" ht="57.6" x14ac:dyDescent="0.3">
      <c r="B399" s="103">
        <v>393</v>
      </c>
      <c r="C399" s="103" t="str">
        <f>'14.1.ТС УЧ'!C398</f>
        <v>Котёл наружного применения КСВО-1000/2 сдвоенный (2*500 кВт) п. Сатис</v>
      </c>
      <c r="D399" s="103" t="str">
        <f>'14.1.ТС УЧ'!D398</f>
        <v>УТ5</v>
      </c>
      <c r="E399" s="103" t="str">
        <f>'14.1.ТС УЧ'!E398</f>
        <v xml:space="preserve">ул. Московская, 37 </v>
      </c>
      <c r="F399" s="103">
        <f>IF('14.1.ТС УЧ'!G398="Подземная канальная или подвальная",2,IF('14.1.ТС УЧ'!G398="Подземная бесканальная",2,IF('14.1.ТС УЧ'!G398="Надземная",1,0)))</f>
        <v>1</v>
      </c>
      <c r="G399" s="103">
        <f t="shared" si="60"/>
        <v>0.05</v>
      </c>
      <c r="H399" s="103">
        <f ca="1">IF(C399=0,0,(YEAR(TODAY())-'14.1.ТС УЧ'!F398)*0.85)</f>
        <v>28.05</v>
      </c>
      <c r="I399" s="103">
        <f>IF(C399=0,0,'14.1.ТС УЧ'!I398/1000)</f>
        <v>2.5000000000000001E-2</v>
      </c>
      <c r="J399" s="24">
        <f>IF(C399=0,0,'14.1.ТС УЧ'!H398/1000)</f>
        <v>5.0999999999999997E-2</v>
      </c>
      <c r="K399" s="103">
        <f t="shared" si="61"/>
        <v>2.5000000000000001E-2</v>
      </c>
      <c r="L399" s="25">
        <f t="shared" ca="1" si="62"/>
        <v>2.0326753249143517</v>
      </c>
      <c r="M399" s="25">
        <f t="shared" ca="1" si="63"/>
        <v>3.6264294297993632E-3</v>
      </c>
      <c r="N399" s="25">
        <f t="shared" ca="1" si="64"/>
        <v>0.14505717719197453</v>
      </c>
      <c r="O399" s="24">
        <f t="shared" si="65"/>
        <v>4.615836602136798</v>
      </c>
      <c r="P399" s="11">
        <f t="shared" si="66"/>
        <v>0.21664545047740044</v>
      </c>
      <c r="Q399" s="11">
        <f t="shared" si="67"/>
        <v>0</v>
      </c>
      <c r="R399" s="10">
        <f t="shared" ca="1" si="68"/>
        <v>0.9963801381240831</v>
      </c>
      <c r="U399" s="10">
        <f t="shared" ca="1" si="69"/>
        <v>4.3154295014912147</v>
      </c>
    </row>
    <row r="400" spans="2:21" ht="57.6" x14ac:dyDescent="0.3">
      <c r="B400" s="103">
        <v>394</v>
      </c>
      <c r="C400" s="103" t="str">
        <f>'14.1.ТС УЧ'!C399</f>
        <v>Котёл наружного применения КСВО-1000/2 сдвоенный (2*500 кВт) п. Сатис</v>
      </c>
      <c r="D400" s="103" t="str">
        <f>'14.1.ТС УЧ'!D399</f>
        <v>УТ5</v>
      </c>
      <c r="E400" s="103" t="str">
        <f>'14.1.ТС УЧ'!E399</f>
        <v xml:space="preserve">УТ6 </v>
      </c>
      <c r="F400" s="103">
        <f>IF('14.1.ТС УЧ'!G399="Подземная канальная или подвальная",2,IF('14.1.ТС УЧ'!G399="Подземная бесканальная",2,IF('14.1.ТС УЧ'!G399="Надземная",1,0)))</f>
        <v>1</v>
      </c>
      <c r="G400" s="103">
        <f t="shared" ref="G400:G463" si="70">IF(C400=0,0,0.05)</f>
        <v>0.05</v>
      </c>
      <c r="H400" s="103">
        <f ca="1">IF(C400=0,0,(YEAR(TODAY())-'14.1.ТС УЧ'!F399)*0.85)</f>
        <v>36.549999999999997</v>
      </c>
      <c r="I400" s="103">
        <f>IF(C400=0,0,'14.1.ТС УЧ'!I399/1000)</f>
        <v>0.05</v>
      </c>
      <c r="J400" s="24">
        <f>IF(C400=0,0,'14.1.ТС УЧ'!H399/1000)</f>
        <v>5.0999999999999997E-2</v>
      </c>
      <c r="K400" s="103">
        <f t="shared" ref="K400:K463" si="71">IF(I400&lt;1,I400,IF(C400=0,0,IF(J400&lt;0.3,1,IF(J400&lt;0.6,1.5,IF(J400=0.6,2,IF(J400&lt;1.4,3,0))))))</f>
        <v>0.05</v>
      </c>
      <c r="L400" s="25">
        <f t="shared" ref="L400:L463" ca="1" si="72">IF(C400=0,0,IF(H400&gt;17,0.5*EXP(H400/20),IF(H400&gt;3,1,0.8)))</f>
        <v>3.1091607032751369</v>
      </c>
      <c r="M400" s="25">
        <f t="shared" ref="M400:M463" ca="1" si="73">IF(C400=0,0,N400*I400)</f>
        <v>3.8473345595132401E-2</v>
      </c>
      <c r="N400" s="25">
        <f t="shared" ref="N400:N463" ca="1" si="74">IF(C400=0,0,G400*(0.1*H400)^(L400-1))</f>
        <v>0.76946691190264793</v>
      </c>
      <c r="O400" s="24">
        <f t="shared" ref="O400:O463" si="75">IF(C400=0,0,2.91*(1+((20.89+((-1.88)*K400))*J400^(1.2))))</f>
        <v>4.6119900195766856</v>
      </c>
      <c r="P400" s="11">
        <f t="shared" ref="P400:P463" si="76">IF(C400=0,0,1/O400)</f>
        <v>0.21682614137395415</v>
      </c>
      <c r="Q400" s="11">
        <f t="shared" ref="Q400:Q463" si="77">_xlfn.MAXIFS($U$7:$U$16,$C$7:$C$16,C400)</f>
        <v>0</v>
      </c>
      <c r="R400" s="10">
        <f t="shared" ref="R400:R463" ca="1" si="78">IF(C400=0,0,EXP(-M400))</f>
        <v>0.96225735279506741</v>
      </c>
      <c r="U400" s="10">
        <f t="shared" ca="1" si="69"/>
        <v>4.4928681873956897</v>
      </c>
    </row>
    <row r="401" spans="2:21" ht="100.8" x14ac:dyDescent="0.3">
      <c r="B401" s="103">
        <v>395</v>
      </c>
      <c r="C401" s="103" t="str">
        <f>'14.1.ТС УЧ'!C400</f>
        <v>Котёл наружного применения КСВО-1000/2 сдвоенный (2*500 кВт) п. Сатис</v>
      </c>
      <c r="D401" s="103" t="str">
        <f>'14.1.ТС УЧ'!D400</f>
        <v>Котёл наружного применения КСВО-1000/2 сдвоенный (2*500 кВт) п.Сатис</v>
      </c>
      <c r="E401" s="103" t="str">
        <f>'14.1.ТС УЧ'!E400</f>
        <v xml:space="preserve">ТК1 </v>
      </c>
      <c r="F401" s="103">
        <f>IF('14.1.ТС УЧ'!G400="Подземная канальная или подвальная",2,IF('14.1.ТС УЧ'!G400="Подземная бесканальная",2,IF('14.1.ТС УЧ'!G400="Надземная",1,0)))</f>
        <v>2</v>
      </c>
      <c r="G401" s="103">
        <f t="shared" si="70"/>
        <v>0.05</v>
      </c>
      <c r="H401" s="103">
        <f ca="1">IF(C401=0,0,(YEAR(TODAY())-'14.1.ТС УЧ'!F400)*0.85)</f>
        <v>37.4</v>
      </c>
      <c r="I401" s="103">
        <f>IF(C401=0,0,'14.1.ТС УЧ'!I400/1000)</f>
        <v>6.2E-2</v>
      </c>
      <c r="J401" s="24">
        <f>IF(C401=0,0,'14.1.ТС УЧ'!H400/1000)</f>
        <v>5.0999999999999997E-2</v>
      </c>
      <c r="K401" s="103">
        <f t="shared" si="71"/>
        <v>6.2E-2</v>
      </c>
      <c r="L401" s="25">
        <f t="shared" ca="1" si="72"/>
        <v>3.2441481996433552</v>
      </c>
      <c r="M401" s="25">
        <f t="shared" ca="1" si="73"/>
        <v>5.9837090523250543E-2</v>
      </c>
      <c r="N401" s="25">
        <f t="shared" ca="1" si="74"/>
        <v>0.96511436327823452</v>
      </c>
      <c r="O401" s="24">
        <f t="shared" si="75"/>
        <v>4.6101436599478314</v>
      </c>
      <c r="P401" s="11">
        <f t="shared" si="76"/>
        <v>0.21691298010685334</v>
      </c>
      <c r="Q401" s="11">
        <f t="shared" si="77"/>
        <v>0</v>
      </c>
      <c r="R401" s="10">
        <f t="shared" ca="1" si="78"/>
        <v>0.94191796844929354</v>
      </c>
      <c r="U401" s="10">
        <f t="shared" ref="U401:U464" ca="1" si="79">IF(C400=0,0,IF(C401=C400,U400+M401/P401,M401/P401+1))</f>
        <v>4.7687257709011774</v>
      </c>
    </row>
    <row r="402" spans="2:21" ht="57.6" x14ac:dyDescent="0.3">
      <c r="B402" s="103">
        <v>396</v>
      </c>
      <c r="C402" s="103" t="str">
        <f>'14.1.ТС УЧ'!C401</f>
        <v>Котёл наружного применения КСВО-1000/2 сдвоенный (2*500 кВт) п. Сатис</v>
      </c>
      <c r="D402" s="103" t="str">
        <f>'14.1.ТС УЧ'!D401</f>
        <v>ТК1</v>
      </c>
      <c r="E402" s="103" t="str">
        <f>'14.1.ТС УЧ'!E401</f>
        <v xml:space="preserve">ул. Московская, 44 </v>
      </c>
      <c r="F402" s="103">
        <f>IF('14.1.ТС УЧ'!G401="Подземная канальная или подвальная",2,IF('14.1.ТС УЧ'!G401="Подземная бесканальная",2,IF('14.1.ТС УЧ'!G401="Надземная",1,0)))</f>
        <v>2</v>
      </c>
      <c r="G402" s="103">
        <f t="shared" si="70"/>
        <v>0.05</v>
      </c>
      <c r="H402" s="103">
        <f ca="1">IF(C402=0,0,(YEAR(TODAY())-'14.1.ТС УЧ'!F401)*0.85)</f>
        <v>39.1</v>
      </c>
      <c r="I402" s="103">
        <f>IF(C402=0,0,'14.1.ТС УЧ'!I401/1000)</f>
        <v>6.2E-2</v>
      </c>
      <c r="J402" s="24">
        <f>IF(C402=0,0,'14.1.ТС УЧ'!H401/1000)</f>
        <v>5.0999999999999997E-2</v>
      </c>
      <c r="K402" s="103">
        <f t="shared" si="71"/>
        <v>6.2E-2</v>
      </c>
      <c r="L402" s="25">
        <f t="shared" ca="1" si="72"/>
        <v>3.5319595118506055</v>
      </c>
      <c r="M402" s="25">
        <f t="shared" ca="1" si="73"/>
        <v>9.7887957651585464E-2</v>
      </c>
      <c r="N402" s="25">
        <f t="shared" ca="1" si="74"/>
        <v>1.5788380266384752</v>
      </c>
      <c r="O402" s="24">
        <f t="shared" si="75"/>
        <v>4.6101436599478314</v>
      </c>
      <c r="P402" s="11">
        <f t="shared" si="76"/>
        <v>0.21691298010685334</v>
      </c>
      <c r="Q402" s="11">
        <f t="shared" si="77"/>
        <v>0</v>
      </c>
      <c r="R402" s="10">
        <f t="shared" ca="1" si="78"/>
        <v>0.90675049251730055</v>
      </c>
      <c r="U402" s="10">
        <f t="shared" ca="1" si="79"/>
        <v>5.2200033182538759</v>
      </c>
    </row>
    <row r="403" spans="2:21" ht="57.6" x14ac:dyDescent="0.3">
      <c r="B403" s="103">
        <v>397</v>
      </c>
      <c r="C403" s="103" t="str">
        <f>'14.1.ТС УЧ'!C402</f>
        <v>Котёл наружного применения КСВО-1000/2 сдвоенный (2*500 кВт) п. Сатис</v>
      </c>
      <c r="D403" s="103" t="str">
        <f>'14.1.ТС УЧ'!D402</f>
        <v>УТ7</v>
      </c>
      <c r="E403" s="103" t="str">
        <f>'14.1.ТС УЧ'!E402</f>
        <v xml:space="preserve">ул. Московская, 39 </v>
      </c>
      <c r="F403" s="103">
        <f>IF('14.1.ТС УЧ'!G402="Подземная канальная или подвальная",2,IF('14.1.ТС УЧ'!G402="Подземная бесканальная",2,IF('14.1.ТС УЧ'!G402="Надземная",1,0)))</f>
        <v>2</v>
      </c>
      <c r="G403" s="103">
        <f t="shared" si="70"/>
        <v>0.05</v>
      </c>
      <c r="H403" s="103">
        <f ca="1">IF(C403=0,0,(YEAR(TODAY())-'14.1.ТС УЧ'!F402)*0.85)</f>
        <v>28.9</v>
      </c>
      <c r="I403" s="103">
        <f>IF(C403=0,0,'14.1.ТС УЧ'!I402/1000)</f>
        <v>2.4E-2</v>
      </c>
      <c r="J403" s="24">
        <f>IF(C403=0,0,'14.1.ТС УЧ'!H402/1000)</f>
        <v>5.0999999999999997E-2</v>
      </c>
      <c r="K403" s="103">
        <f t="shared" si="71"/>
        <v>2.4E-2</v>
      </c>
      <c r="L403" s="25">
        <f t="shared" ca="1" si="72"/>
        <v>2.1209260714102172</v>
      </c>
      <c r="M403" s="25">
        <f t="shared" ca="1" si="73"/>
        <v>3.9428808584687815E-3</v>
      </c>
      <c r="N403" s="25">
        <f t="shared" ca="1" si="74"/>
        <v>0.16428670243619922</v>
      </c>
      <c r="O403" s="24">
        <f t="shared" si="75"/>
        <v>4.6159904654392028</v>
      </c>
      <c r="P403" s="11">
        <f t="shared" si="76"/>
        <v>0.21663822910536534</v>
      </c>
      <c r="Q403" s="11">
        <f t="shared" si="77"/>
        <v>0</v>
      </c>
      <c r="R403" s="10">
        <f t="shared" ca="1" si="78"/>
        <v>0.99606488209011801</v>
      </c>
      <c r="U403" s="10">
        <f t="shared" ca="1" si="79"/>
        <v>5.2382036187029302</v>
      </c>
    </row>
    <row r="404" spans="2:21" ht="57.6" x14ac:dyDescent="0.3">
      <c r="B404" s="103">
        <v>398</v>
      </c>
      <c r="C404" s="103" t="str">
        <f>'14.1.ТС УЧ'!C403</f>
        <v>Котёл наружного применения КСВО-1000/2 сдвоенный (2*500 кВт) п. Сатис</v>
      </c>
      <c r="D404" s="103" t="str">
        <f>'14.1.ТС УЧ'!D403</f>
        <v>ТК2</v>
      </c>
      <c r="E404" s="103" t="str">
        <f>'14.1.ТС УЧ'!E403</f>
        <v xml:space="preserve">ул. Московская, 41 </v>
      </c>
      <c r="F404" s="103">
        <f>IF('14.1.ТС УЧ'!G403="Подземная канальная или подвальная",2,IF('14.1.ТС УЧ'!G403="Подземная бесканальная",2,IF('14.1.ТС УЧ'!G403="Надземная",1,0)))</f>
        <v>2</v>
      </c>
      <c r="G404" s="103">
        <f t="shared" si="70"/>
        <v>0.05</v>
      </c>
      <c r="H404" s="103">
        <f ca="1">IF(C404=0,0,(YEAR(TODAY())-'14.1.ТС УЧ'!F403)*0.85)</f>
        <v>22.95</v>
      </c>
      <c r="I404" s="103">
        <f>IF(C404=0,0,'14.1.ТС УЧ'!I403/1000)</f>
        <v>5.1999999999999998E-2</v>
      </c>
      <c r="J404" s="24">
        <f>IF(C404=0,0,'14.1.ТС УЧ'!H403/1000)</f>
        <v>5.0999999999999997E-2</v>
      </c>
      <c r="K404" s="103">
        <f t="shared" si="71"/>
        <v>5.1999999999999998E-2</v>
      </c>
      <c r="L404" s="25">
        <f t="shared" ca="1" si="72"/>
        <v>1.5751536442745315</v>
      </c>
      <c r="M404" s="25">
        <f t="shared" ca="1" si="73"/>
        <v>4.1925555622163817E-3</v>
      </c>
      <c r="N404" s="25">
        <f t="shared" ca="1" si="74"/>
        <v>8.0626068504161194E-2</v>
      </c>
      <c r="O404" s="24">
        <f t="shared" si="75"/>
        <v>4.611682292971877</v>
      </c>
      <c r="P404" s="11">
        <f t="shared" si="76"/>
        <v>0.21684060966731869</v>
      </c>
      <c r="Q404" s="11">
        <f t="shared" si="77"/>
        <v>0</v>
      </c>
      <c r="R404" s="10">
        <f t="shared" ca="1" si="78"/>
        <v>0.99581622092926136</v>
      </c>
      <c r="U404" s="10">
        <f t="shared" ca="1" si="79"/>
        <v>5.2575383529515038</v>
      </c>
    </row>
    <row r="405" spans="2:21" ht="57.6" x14ac:dyDescent="0.3">
      <c r="B405" s="103">
        <v>399</v>
      </c>
      <c r="C405" s="103" t="str">
        <f>'14.1.ТС УЧ'!C404</f>
        <v>Котёл наружного применения КСВО-1000/2 сдвоенный (2*500 кВт) п. Сатис</v>
      </c>
      <c r="D405" s="103" t="str">
        <f>'14.1.ТС УЧ'!D404</f>
        <v>ТК2</v>
      </c>
      <c r="E405" s="103" t="str">
        <f>'14.1.ТС УЧ'!E404</f>
        <v xml:space="preserve">ул. Московская, 40 </v>
      </c>
      <c r="F405" s="103">
        <f>IF('14.1.ТС УЧ'!G404="Подземная канальная или подвальная",2,IF('14.1.ТС УЧ'!G404="Подземная бесканальная",2,IF('14.1.ТС УЧ'!G404="Надземная",1,0)))</f>
        <v>2</v>
      </c>
      <c r="G405" s="103">
        <f t="shared" si="70"/>
        <v>0.05</v>
      </c>
      <c r="H405" s="103">
        <f ca="1">IF(C405=0,0,(YEAR(TODAY())-'14.1.ТС УЧ'!F404)*0.85)</f>
        <v>35.699999999999996</v>
      </c>
      <c r="I405" s="103">
        <f>IF(C405=0,0,'14.1.ТС УЧ'!I404/1000)</f>
        <v>2.5000000000000001E-2</v>
      </c>
      <c r="J405" s="24">
        <f>IF(C405=0,0,'14.1.ТС УЧ'!H404/1000)</f>
        <v>5.0999999999999997E-2</v>
      </c>
      <c r="K405" s="103">
        <f t="shared" si="71"/>
        <v>2.5000000000000001E-2</v>
      </c>
      <c r="L405" s="25">
        <f t="shared" ca="1" si="72"/>
        <v>2.9797899737912927</v>
      </c>
      <c r="M405" s="25">
        <f t="shared" ca="1" si="73"/>
        <v>1.5526622929132615E-2</v>
      </c>
      <c r="N405" s="25">
        <f t="shared" ca="1" si="74"/>
        <v>0.62106491716530454</v>
      </c>
      <c r="O405" s="24">
        <f t="shared" si="75"/>
        <v>4.615836602136798</v>
      </c>
      <c r="P405" s="11">
        <f t="shared" si="76"/>
        <v>0.21664545047740044</v>
      </c>
      <c r="Q405" s="11">
        <f t="shared" si="77"/>
        <v>0</v>
      </c>
      <c r="R405" s="10">
        <f t="shared" ca="1" si="78"/>
        <v>0.98459329364531856</v>
      </c>
      <c r="U405" s="10">
        <f t="shared" ca="1" si="79"/>
        <v>5.3292067073753708</v>
      </c>
    </row>
    <row r="406" spans="2:21" ht="57.6" x14ac:dyDescent="0.3">
      <c r="B406" s="103">
        <v>400</v>
      </c>
      <c r="C406" s="103" t="str">
        <f>'14.1.ТС УЧ'!C405</f>
        <v>Котёл наружного применения КСВО-1000/2 сдвоенный (2*500 кВт) п. Сатис</v>
      </c>
      <c r="D406" s="103" t="str">
        <f>'14.1.ТС УЧ'!D405</f>
        <v>ТК1</v>
      </c>
      <c r="E406" s="103" t="str">
        <f>'14.1.ТС УЧ'!E405</f>
        <v xml:space="preserve">ул. Московская, 48 </v>
      </c>
      <c r="F406" s="103">
        <f>IF('14.1.ТС УЧ'!G405="Подземная канальная или подвальная",2,IF('14.1.ТС УЧ'!G405="Подземная бесканальная",2,IF('14.1.ТС УЧ'!G405="Надземная",1,0)))</f>
        <v>2</v>
      </c>
      <c r="G406" s="103">
        <f t="shared" si="70"/>
        <v>0.05</v>
      </c>
      <c r="H406" s="103">
        <f ca="1">IF(C406=0,0,(YEAR(TODAY())-'14.1.ТС УЧ'!F405)*0.85)</f>
        <v>39.949999999999996</v>
      </c>
      <c r="I406" s="103">
        <f>IF(C406=0,0,'14.1.ТС УЧ'!I405/1000)</f>
        <v>2.9000000000000001E-2</v>
      </c>
      <c r="J406" s="24">
        <f>IF(C406=0,0,'14.1.ТС УЧ'!H405/1000)</f>
        <v>3.2000000000000001E-2</v>
      </c>
      <c r="K406" s="103">
        <f t="shared" si="71"/>
        <v>2.9000000000000001E-2</v>
      </c>
      <c r="L406" s="25">
        <f t="shared" ca="1" si="72"/>
        <v>3.6853032651266591</v>
      </c>
      <c r="M406" s="25">
        <f t="shared" ca="1" si="73"/>
        <v>5.9789233446718063E-2</v>
      </c>
      <c r="N406" s="25">
        <f t="shared" ca="1" si="74"/>
        <v>2.0616977050592435</v>
      </c>
      <c r="O406" s="24">
        <f t="shared" si="75"/>
        <v>3.8847123594395434</v>
      </c>
      <c r="P406" s="11">
        <f t="shared" si="76"/>
        <v>0.25741931640577692</v>
      </c>
      <c r="Q406" s="11">
        <f t="shared" si="77"/>
        <v>0</v>
      </c>
      <c r="R406" s="10">
        <f t="shared" ca="1" si="78"/>
        <v>0.94196304696825139</v>
      </c>
      <c r="U406" s="10">
        <f t="shared" ca="1" si="79"/>
        <v>5.5614706815072523</v>
      </c>
    </row>
    <row r="407" spans="2:21" ht="57.6" x14ac:dyDescent="0.3">
      <c r="B407" s="103">
        <v>401</v>
      </c>
      <c r="C407" s="103" t="str">
        <f>'14.1.ТС УЧ'!C406</f>
        <v>Котёл наружного применения КСВО-1000/2 сдвоенный (2*500 кВт) п. Сатис</v>
      </c>
      <c r="D407" s="103" t="str">
        <f>'14.1.ТС УЧ'!D406</f>
        <v>УТ5</v>
      </c>
      <c r="E407" s="103" t="str">
        <f>'14.1.ТС УЧ'!E406</f>
        <v xml:space="preserve">ул. Московская, 37А </v>
      </c>
      <c r="F407" s="103">
        <f>IF('14.1.ТС УЧ'!G406="Подземная канальная или подвальная",2,IF('14.1.ТС УЧ'!G406="Подземная бесканальная",2,IF('14.1.ТС УЧ'!G406="Надземная",1,0)))</f>
        <v>1</v>
      </c>
      <c r="G407" s="103">
        <f t="shared" si="70"/>
        <v>0.05</v>
      </c>
      <c r="H407" s="103">
        <f ca="1">IF(C407=0,0,(YEAR(TODAY())-'14.1.ТС УЧ'!F406)*0.85)</f>
        <v>30.599999999999998</v>
      </c>
      <c r="I407" s="103">
        <f>IF(C407=0,0,'14.1.ТС УЧ'!I406/1000)</f>
        <v>0.06</v>
      </c>
      <c r="J407" s="24">
        <f>IF(C407=0,0,'14.1.ТС УЧ'!H406/1000)</f>
        <v>2.1000000000000001E-2</v>
      </c>
      <c r="K407" s="103">
        <f t="shared" si="71"/>
        <v>0.06</v>
      </c>
      <c r="L407" s="25">
        <f t="shared" ca="1" si="72"/>
        <v>2.3090884111498902</v>
      </c>
      <c r="M407" s="25">
        <f t="shared" ca="1" si="73"/>
        <v>1.2971002563791082E-2</v>
      </c>
      <c r="N407" s="25">
        <f t="shared" ca="1" si="74"/>
        <v>0.21618337606318472</v>
      </c>
      <c r="O407" s="24">
        <f t="shared" si="75"/>
        <v>3.4963314138164292</v>
      </c>
      <c r="P407" s="11">
        <f t="shared" si="76"/>
        <v>0.28601407636824894</v>
      </c>
      <c r="Q407" s="11">
        <f t="shared" si="77"/>
        <v>0</v>
      </c>
      <c r="R407" s="10">
        <f t="shared" ca="1" si="78"/>
        <v>0.98711275834452517</v>
      </c>
      <c r="U407" s="10">
        <f t="shared" ca="1" si="79"/>
        <v>5.6068216052397286</v>
      </c>
    </row>
    <row r="408" spans="2:21" ht="57.6" x14ac:dyDescent="0.3">
      <c r="B408" s="103">
        <v>402</v>
      </c>
      <c r="C408" s="103" t="str">
        <f>'14.1.ТС УЧ'!C407</f>
        <v>Котёл наружного применения КСВО-1000/2 сдвоенный (2*500 кВт) п. Сатис</v>
      </c>
      <c r="D408" s="103" t="str">
        <f>'14.1.ТС УЧ'!D407</f>
        <v>УТ6</v>
      </c>
      <c r="E408" s="103" t="str">
        <f>'14.1.ТС УЧ'!E407</f>
        <v xml:space="preserve">ул. Московская, 36 </v>
      </c>
      <c r="F408" s="103">
        <f>IF('14.1.ТС УЧ'!G407="Подземная канальная или подвальная",2,IF('14.1.ТС УЧ'!G407="Подземная бесканальная",2,IF('14.1.ТС УЧ'!G407="Надземная",1,0)))</f>
        <v>1</v>
      </c>
      <c r="G408" s="103">
        <f t="shared" si="70"/>
        <v>0.05</v>
      </c>
      <c r="H408" s="103">
        <f ca="1">IF(C408=0,0,(YEAR(TODAY())-'14.1.ТС УЧ'!F407)*0.85)</f>
        <v>30.599999999999998</v>
      </c>
      <c r="I408" s="103">
        <f>IF(C408=0,0,'14.1.ТС УЧ'!I407/1000)</f>
        <v>4.8000000000000001E-2</v>
      </c>
      <c r="J408" s="24">
        <f>IF(C408=0,0,'14.1.ТС УЧ'!H407/1000)</f>
        <v>2.1000000000000001E-2</v>
      </c>
      <c r="K408" s="103">
        <f t="shared" si="71"/>
        <v>4.8000000000000001E-2</v>
      </c>
      <c r="L408" s="25">
        <f t="shared" ca="1" si="72"/>
        <v>2.3090884111498902</v>
      </c>
      <c r="M408" s="25">
        <f t="shared" ca="1" si="73"/>
        <v>1.0376802051032866E-2</v>
      </c>
      <c r="N408" s="25">
        <f t="shared" ca="1" si="74"/>
        <v>0.21618337606318472</v>
      </c>
      <c r="O408" s="24">
        <f t="shared" si="75"/>
        <v>3.4969680557458371</v>
      </c>
      <c r="P408" s="11">
        <f t="shared" si="76"/>
        <v>0.28596200596025145</v>
      </c>
      <c r="Q408" s="11">
        <f t="shared" si="77"/>
        <v>0</v>
      </c>
      <c r="R408" s="10">
        <f t="shared" ca="1" si="78"/>
        <v>0.98967685121589144</v>
      </c>
      <c r="U408" s="10">
        <f t="shared" ca="1" si="79"/>
        <v>5.6431089505329881</v>
      </c>
    </row>
    <row r="409" spans="2:21" ht="57.6" x14ac:dyDescent="0.3">
      <c r="B409" s="103">
        <v>403</v>
      </c>
      <c r="C409" s="103" t="str">
        <f>'14.1.ТС УЧ'!C408</f>
        <v>Котёл наружного применения КСВО-1000/2 сдвоенный (2*500 кВт) п. Сатис</v>
      </c>
      <c r="D409" s="103" t="str">
        <f>'14.1.ТС УЧ'!D408</f>
        <v>УТ6</v>
      </c>
      <c r="E409" s="103" t="str">
        <f>'14.1.ТС УЧ'!E408</f>
        <v xml:space="preserve">ул. Московская, 9 </v>
      </c>
      <c r="F409" s="103">
        <f>IF('14.1.ТС УЧ'!G408="Подземная канальная или подвальная",2,IF('14.1.ТС УЧ'!G408="Подземная бесканальная",2,IF('14.1.ТС УЧ'!G408="Надземная",1,0)))</f>
        <v>2</v>
      </c>
      <c r="G409" s="103">
        <f t="shared" si="70"/>
        <v>0.05</v>
      </c>
      <c r="H409" s="103">
        <f ca="1">IF(C409=0,0,(YEAR(TODAY())-'14.1.ТС УЧ'!F408)*0.85)</f>
        <v>30.599999999999998</v>
      </c>
      <c r="I409" s="103">
        <f>IF(C409=0,0,'14.1.ТС УЧ'!I408/1000)</f>
        <v>7.0000000000000007E-2</v>
      </c>
      <c r="J409" s="24">
        <f>IF(C409=0,0,'14.1.ТС УЧ'!H408/1000)</f>
        <v>2.1000000000000001E-2</v>
      </c>
      <c r="K409" s="103">
        <f t="shared" si="71"/>
        <v>7.0000000000000007E-2</v>
      </c>
      <c r="L409" s="25">
        <f t="shared" ca="1" si="72"/>
        <v>2.3090884111498902</v>
      </c>
      <c r="M409" s="25">
        <f t="shared" ca="1" si="73"/>
        <v>1.5132836324422931E-2</v>
      </c>
      <c r="N409" s="25">
        <f t="shared" ca="1" si="74"/>
        <v>0.21618337606318472</v>
      </c>
      <c r="O409" s="24">
        <f t="shared" si="75"/>
        <v>3.4958008788752557</v>
      </c>
      <c r="P409" s="11">
        <f t="shared" si="76"/>
        <v>0.28605748286262273</v>
      </c>
      <c r="Q409" s="11">
        <f t="shared" si="77"/>
        <v>0</v>
      </c>
      <c r="R409" s="10">
        <f t="shared" ca="1" si="78"/>
        <v>0.98498108964486686</v>
      </c>
      <c r="U409" s="10">
        <f t="shared" ca="1" si="79"/>
        <v>5.6960103330557814</v>
      </c>
    </row>
    <row r="410" spans="2:21" ht="43.2" x14ac:dyDescent="0.3">
      <c r="B410" s="103">
        <v>404</v>
      </c>
      <c r="C410" s="103" t="str">
        <f>'14.1.ТС УЧ'!C409</f>
        <v xml:space="preserve">Блочно-модульная котельная EMS-5600M (п. Сатис) </v>
      </c>
      <c r="D410" s="103" t="str">
        <f>'14.1.ТС УЧ'!D409</f>
        <v>УТ7</v>
      </c>
      <c r="E410" s="103" t="str">
        <f>'14.1.ТС УЧ'!E409</f>
        <v xml:space="preserve">УТ6 </v>
      </c>
      <c r="F410" s="103">
        <f>IF('14.1.ТС УЧ'!G409="Подземная канальная или подвальная",2,IF('14.1.ТС УЧ'!G409="Подземная бесканальная",2,IF('14.1.ТС УЧ'!G409="Надземная",1,0)))</f>
        <v>1</v>
      </c>
      <c r="G410" s="103">
        <f t="shared" si="70"/>
        <v>0.05</v>
      </c>
      <c r="H410" s="103">
        <f ca="1">IF(C410=0,0,(YEAR(TODAY())-'14.1.ТС УЧ'!F409)*0.85)</f>
        <v>35.699999999999996</v>
      </c>
      <c r="I410" s="103">
        <f>IF(C410=0,0,'14.1.ТС УЧ'!I409/1000)</f>
        <v>1.4999999999999999E-2</v>
      </c>
      <c r="J410" s="24">
        <f>IF(C410=0,0,'14.1.ТС УЧ'!H409/1000)</f>
        <v>0.35899999999999999</v>
      </c>
      <c r="K410" s="103">
        <f t="shared" si="71"/>
        <v>1.4999999999999999E-2</v>
      </c>
      <c r="L410" s="25">
        <f t="shared" ca="1" si="72"/>
        <v>2.9797899737912927</v>
      </c>
      <c r="M410" s="25">
        <f t="shared" ca="1" si="73"/>
        <v>9.3159737574795686E-3</v>
      </c>
      <c r="N410" s="25">
        <f t="shared" ca="1" si="74"/>
        <v>0.62106491716530454</v>
      </c>
      <c r="O410" s="24">
        <f t="shared" si="75"/>
        <v>20.666530220156584</v>
      </c>
      <c r="P410" s="11">
        <f t="shared" si="76"/>
        <v>4.8387416240036028E-2</v>
      </c>
      <c r="Q410" s="11">
        <f t="shared" si="77"/>
        <v>0</v>
      </c>
      <c r="R410" s="10">
        <f t="shared" ca="1" si="78"/>
        <v>0.99072728548782463</v>
      </c>
      <c r="U410" s="10">
        <f t="shared" ca="1" si="79"/>
        <v>1.1925288531891372</v>
      </c>
    </row>
    <row r="411" spans="2:21" ht="43.2" x14ac:dyDescent="0.3">
      <c r="B411" s="103">
        <v>405</v>
      </c>
      <c r="C411" s="103" t="str">
        <f>'14.1.ТС УЧ'!C410</f>
        <v xml:space="preserve">Блочно-модульная котельная EMS-5600M (п. Сатис) </v>
      </c>
      <c r="D411" s="103" t="str">
        <f>'14.1.ТС УЧ'!D410</f>
        <v>УТ6</v>
      </c>
      <c r="E411" s="103" t="str">
        <f>'14.1.ТС УЧ'!E410</f>
        <v xml:space="preserve">УТ5 </v>
      </c>
      <c r="F411" s="103">
        <f>IF('14.1.ТС УЧ'!G410="Подземная канальная или подвальная",2,IF('14.1.ТС УЧ'!G410="Подземная бесканальная",2,IF('14.1.ТС УЧ'!G410="Надземная",1,0)))</f>
        <v>1</v>
      </c>
      <c r="G411" s="103">
        <f t="shared" si="70"/>
        <v>0.05</v>
      </c>
      <c r="H411" s="103">
        <f ca="1">IF(C411=0,0,(YEAR(TODAY())-'14.1.ТС УЧ'!F410)*0.85)</f>
        <v>35.699999999999996</v>
      </c>
      <c r="I411" s="103">
        <f>IF(C411=0,0,'14.1.ТС УЧ'!I410/1000)</f>
        <v>6.8000000000000005E-2</v>
      </c>
      <c r="J411" s="24">
        <f>IF(C411=0,0,'14.1.ТС УЧ'!H410/1000)</f>
        <v>0.35899999999999999</v>
      </c>
      <c r="K411" s="103">
        <f t="shared" si="71"/>
        <v>6.8000000000000005E-2</v>
      </c>
      <c r="L411" s="25">
        <f t="shared" ca="1" si="72"/>
        <v>2.9797899737912927</v>
      </c>
      <c r="M411" s="25">
        <f t="shared" ca="1" si="73"/>
        <v>4.2232414367240713E-2</v>
      </c>
      <c r="N411" s="25">
        <f t="shared" ca="1" si="74"/>
        <v>0.62106491716530454</v>
      </c>
      <c r="O411" s="24">
        <f t="shared" si="75"/>
        <v>20.581721590453665</v>
      </c>
      <c r="P411" s="11">
        <f t="shared" si="76"/>
        <v>4.858680045812231E-2</v>
      </c>
      <c r="Q411" s="11">
        <f t="shared" si="77"/>
        <v>0</v>
      </c>
      <c r="R411" s="10">
        <f t="shared" ca="1" si="78"/>
        <v>0.95864695135452549</v>
      </c>
      <c r="U411" s="10">
        <f t="shared" ca="1" si="79"/>
        <v>2.0617446477883608</v>
      </c>
    </row>
    <row r="412" spans="2:21" ht="43.2" x14ac:dyDescent="0.3">
      <c r="B412" s="103">
        <v>406</v>
      </c>
      <c r="C412" s="103" t="str">
        <f>'14.1.ТС УЧ'!C411</f>
        <v xml:space="preserve">Блочно-модульная котельная EMS-5600M (п. Сатис) </v>
      </c>
      <c r="D412" s="103" t="str">
        <f>'14.1.ТС УЧ'!D411</f>
        <v>УТ5</v>
      </c>
      <c r="E412" s="103" t="str">
        <f>'14.1.ТС УЧ'!E411</f>
        <v xml:space="preserve">УТ4 </v>
      </c>
      <c r="F412" s="103">
        <f>IF('14.1.ТС УЧ'!G411="Подземная канальная или подвальная",2,IF('14.1.ТС УЧ'!G411="Подземная бесканальная",2,IF('14.1.ТС УЧ'!G411="Надземная",1,0)))</f>
        <v>1</v>
      </c>
      <c r="G412" s="103">
        <f t="shared" si="70"/>
        <v>0.05</v>
      </c>
      <c r="H412" s="103">
        <f ca="1">IF(C412=0,0,(YEAR(TODAY())-'14.1.ТС УЧ'!F411)*0.85)</f>
        <v>35.699999999999996</v>
      </c>
      <c r="I412" s="103">
        <f>IF(C412=0,0,'14.1.ТС УЧ'!I411/1000)</f>
        <v>4.0500000000000001E-2</v>
      </c>
      <c r="J412" s="24">
        <f>IF(C412=0,0,'14.1.ТС УЧ'!H411/1000)</f>
        <v>0.35899999999999999</v>
      </c>
      <c r="K412" s="103">
        <f t="shared" si="71"/>
        <v>4.0500000000000001E-2</v>
      </c>
      <c r="L412" s="25">
        <f t="shared" ca="1" si="72"/>
        <v>2.9797899737912927</v>
      </c>
      <c r="M412" s="25">
        <f t="shared" ca="1" si="73"/>
        <v>2.5153129145194835E-2</v>
      </c>
      <c r="N412" s="25">
        <f t="shared" ca="1" si="74"/>
        <v>0.62106491716530454</v>
      </c>
      <c r="O412" s="24">
        <f t="shared" si="75"/>
        <v>20.625726068129708</v>
      </c>
      <c r="P412" s="11">
        <f t="shared" si="76"/>
        <v>4.848314171810765E-2</v>
      </c>
      <c r="Q412" s="11">
        <f t="shared" si="77"/>
        <v>0</v>
      </c>
      <c r="R412" s="10">
        <f t="shared" ca="1" si="78"/>
        <v>0.97516057508941445</v>
      </c>
      <c r="U412" s="10">
        <f t="shared" ca="1" si="79"/>
        <v>2.5805461992934391</v>
      </c>
    </row>
    <row r="413" spans="2:21" ht="43.2" x14ac:dyDescent="0.3">
      <c r="B413" s="103">
        <v>407</v>
      </c>
      <c r="C413" s="103" t="str">
        <f>'14.1.ТС УЧ'!C412</f>
        <v xml:space="preserve">Блочно-модульная котельная EMS-5600M (п. Сатис) </v>
      </c>
      <c r="D413" s="103" t="str">
        <f>'14.1.ТС УЧ'!D412</f>
        <v>УТ7</v>
      </c>
      <c r="E413" s="103" t="str">
        <f>'14.1.ТС УЧ'!E412</f>
        <v xml:space="preserve">УТ8 </v>
      </c>
      <c r="F413" s="103">
        <f>IF('14.1.ТС УЧ'!G412="Подземная канальная или подвальная",2,IF('14.1.ТС УЧ'!G412="Подземная бесканальная",2,IF('14.1.ТС УЧ'!G412="Надземная",1,0)))</f>
        <v>1</v>
      </c>
      <c r="G413" s="103">
        <f t="shared" si="70"/>
        <v>0.05</v>
      </c>
      <c r="H413" s="103">
        <f ca="1">IF(C413=0,0,(YEAR(TODAY())-'14.1.ТС УЧ'!F412)*0.85)</f>
        <v>35.699999999999996</v>
      </c>
      <c r="I413" s="103">
        <f>IF(C413=0,0,'14.1.ТС УЧ'!I412/1000)</f>
        <v>5.1999999999999998E-2</v>
      </c>
      <c r="J413" s="24">
        <f>IF(C413=0,0,'14.1.ТС УЧ'!H412/1000)</f>
        <v>0.35899999999999999</v>
      </c>
      <c r="K413" s="103">
        <f t="shared" si="71"/>
        <v>5.1999999999999998E-2</v>
      </c>
      <c r="L413" s="25">
        <f t="shared" ca="1" si="72"/>
        <v>2.9797899737912927</v>
      </c>
      <c r="M413" s="25">
        <f t="shared" ca="1" si="73"/>
        <v>3.2295375692595836E-2</v>
      </c>
      <c r="N413" s="25">
        <f t="shared" ca="1" si="74"/>
        <v>0.62106491716530454</v>
      </c>
      <c r="O413" s="24">
        <f t="shared" si="75"/>
        <v>20.607324195646996</v>
      </c>
      <c r="P413" s="11">
        <f t="shared" si="76"/>
        <v>4.8526436062535268E-2</v>
      </c>
      <c r="Q413" s="11">
        <f t="shared" si="77"/>
        <v>0</v>
      </c>
      <c r="R413" s="10">
        <f t="shared" ca="1" si="78"/>
        <v>0.96822055102212268</v>
      </c>
      <c r="U413" s="10">
        <f t="shared" ca="1" si="79"/>
        <v>3.2460674762109791</v>
      </c>
    </row>
    <row r="414" spans="2:21" ht="72" x14ac:dyDescent="0.3">
      <c r="B414" s="103">
        <v>408</v>
      </c>
      <c r="C414" s="103" t="str">
        <f>'14.1.ТС УЧ'!C413</f>
        <v xml:space="preserve">Блочно-модульная котельная EMS-5600M (п. Сатис) </v>
      </c>
      <c r="D414" s="103" t="str">
        <f>'14.1.ТС УЧ'!D413</f>
        <v>Блочно-модульная котельная EMS-5600M (п.Сатис)</v>
      </c>
      <c r="E414" s="103" t="str">
        <f>'14.1.ТС УЧ'!E413</f>
        <v xml:space="preserve">УТ7 </v>
      </c>
      <c r="F414" s="103">
        <f>IF('14.1.ТС УЧ'!G413="Подземная канальная или подвальная",2,IF('14.1.ТС УЧ'!G413="Подземная бесканальная",2,IF('14.1.ТС УЧ'!G413="Надземная",1,0)))</f>
        <v>2</v>
      </c>
      <c r="G414" s="103">
        <f t="shared" si="70"/>
        <v>0.05</v>
      </c>
      <c r="H414" s="103">
        <f ca="1">IF(C414=0,0,(YEAR(TODAY())-'14.1.ТС УЧ'!F413)*0.85)</f>
        <v>4.25</v>
      </c>
      <c r="I414" s="103">
        <f>IF(C414=0,0,'14.1.ТС УЧ'!I413/1000)</f>
        <v>3.5999999999999997E-2</v>
      </c>
      <c r="J414" s="24">
        <f>IF(C414=0,0,'14.1.ТС УЧ'!H413/1000)</f>
        <v>0.35899999999999999</v>
      </c>
      <c r="K414" s="103">
        <f t="shared" si="71"/>
        <v>3.5999999999999997E-2</v>
      </c>
      <c r="L414" s="25">
        <f t="shared" ca="1" si="72"/>
        <v>1</v>
      </c>
      <c r="M414" s="25">
        <f t="shared" ca="1" si="73"/>
        <v>1.8E-3</v>
      </c>
      <c r="N414" s="25">
        <f t="shared" ca="1" si="74"/>
        <v>0.05</v>
      </c>
      <c r="O414" s="24">
        <f t="shared" si="75"/>
        <v>20.63292680084033</v>
      </c>
      <c r="P414" s="11">
        <f t="shared" si="76"/>
        <v>4.8466221474661189E-2</v>
      </c>
      <c r="Q414" s="11">
        <f t="shared" si="77"/>
        <v>0</v>
      </c>
      <c r="R414" s="10">
        <f t="shared" ca="1" si="78"/>
        <v>0.99820161902843729</v>
      </c>
      <c r="U414" s="10">
        <f t="shared" ca="1" si="79"/>
        <v>3.2832067444524915</v>
      </c>
    </row>
    <row r="415" spans="2:21" ht="43.2" x14ac:dyDescent="0.3">
      <c r="B415" s="103">
        <v>409</v>
      </c>
      <c r="C415" s="103" t="str">
        <f>'14.1.ТС УЧ'!C414</f>
        <v xml:space="preserve">Блочно-модульная котельная EMS-5600M (п. Сатис) </v>
      </c>
      <c r="D415" s="103" t="str">
        <f>'14.1.ТС УЧ'!D414</f>
        <v>УТ8</v>
      </c>
      <c r="E415" s="103" t="str">
        <f>'14.1.ТС УЧ'!E414</f>
        <v xml:space="preserve">ТК3 </v>
      </c>
      <c r="F415" s="103">
        <f>IF('14.1.ТС УЧ'!G414="Подземная канальная или подвальная",2,IF('14.1.ТС УЧ'!G414="Подземная бесканальная",2,IF('14.1.ТС УЧ'!G414="Надземная",1,0)))</f>
        <v>2</v>
      </c>
      <c r="G415" s="103">
        <f t="shared" si="70"/>
        <v>0.05</v>
      </c>
      <c r="H415" s="103">
        <f ca="1">IF(C415=0,0,(YEAR(TODAY())-'14.1.ТС УЧ'!F414)*0.85)</f>
        <v>34.85</v>
      </c>
      <c r="I415" s="103">
        <f>IF(C415=0,0,'14.1.ТС УЧ'!I414/1000)</f>
        <v>0.18559999999999999</v>
      </c>
      <c r="J415" s="24">
        <f>IF(C415=0,0,'14.1.ТС УЧ'!H414/1000)</f>
        <v>0.20699999999999999</v>
      </c>
      <c r="K415" s="103">
        <f t="shared" si="71"/>
        <v>0.18559999999999999</v>
      </c>
      <c r="L415" s="25">
        <f t="shared" ca="1" si="72"/>
        <v>2.8558023001364887</v>
      </c>
      <c r="M415" s="25">
        <f t="shared" ca="1" si="73"/>
        <v>9.4138905998031513E-2</v>
      </c>
      <c r="N415" s="25">
        <f t="shared" ca="1" si="74"/>
        <v>0.50721393317904917</v>
      </c>
      <c r="O415" s="24">
        <f t="shared" si="75"/>
        <v>11.939849424922109</v>
      </c>
      <c r="P415" s="11">
        <f t="shared" si="76"/>
        <v>8.3753150011481287E-2</v>
      </c>
      <c r="Q415" s="11">
        <f t="shared" si="77"/>
        <v>0</v>
      </c>
      <c r="R415" s="10">
        <f t="shared" ca="1" si="78"/>
        <v>0.91015632728667706</v>
      </c>
      <c r="U415" s="10">
        <f t="shared" ca="1" si="79"/>
        <v>4.4072111070958844</v>
      </c>
    </row>
    <row r="416" spans="2:21" ht="43.2" x14ac:dyDescent="0.3">
      <c r="B416" s="103">
        <v>410</v>
      </c>
      <c r="C416" s="103" t="str">
        <f>'14.1.ТС УЧ'!C415</f>
        <v xml:space="preserve">Блочно-модульная котельная EMS-5600M (п. Сатис) </v>
      </c>
      <c r="D416" s="103" t="str">
        <f>'14.1.ТС УЧ'!D415</f>
        <v>ТК3</v>
      </c>
      <c r="E416" s="103" t="str">
        <f>'14.1.ТС УЧ'!E415</f>
        <v xml:space="preserve">ТК4 </v>
      </c>
      <c r="F416" s="103">
        <f>IF('14.1.ТС УЧ'!G415="Подземная канальная или подвальная",2,IF('14.1.ТС УЧ'!G415="Подземная бесканальная",2,IF('14.1.ТС УЧ'!G415="Надземная",1,0)))</f>
        <v>2</v>
      </c>
      <c r="G416" s="103">
        <f t="shared" si="70"/>
        <v>0.05</v>
      </c>
      <c r="H416" s="103">
        <f ca="1">IF(C416=0,0,(YEAR(TODAY())-'14.1.ТС УЧ'!F415)*0.85)</f>
        <v>3.4</v>
      </c>
      <c r="I416" s="103">
        <f>IF(C416=0,0,'14.1.ТС УЧ'!I415/1000)</f>
        <v>2.6499999999999999E-2</v>
      </c>
      <c r="J416" s="24">
        <f>IF(C416=0,0,'14.1.ТС УЧ'!H415/1000)</f>
        <v>0.20699999999999999</v>
      </c>
      <c r="K416" s="103">
        <f t="shared" si="71"/>
        <v>2.6499999999999999E-2</v>
      </c>
      <c r="L416" s="25">
        <f t="shared" ca="1" si="72"/>
        <v>1</v>
      </c>
      <c r="M416" s="25">
        <f t="shared" ca="1" si="73"/>
        <v>1.325E-3</v>
      </c>
      <c r="N416" s="25">
        <f t="shared" ca="1" si="74"/>
        <v>0.05</v>
      </c>
      <c r="O416" s="24">
        <f t="shared" si="75"/>
        <v>12.071337216882995</v>
      </c>
      <c r="P416" s="11">
        <f t="shared" si="76"/>
        <v>8.2840863612143822E-2</v>
      </c>
      <c r="Q416" s="11">
        <f t="shared" si="77"/>
        <v>0</v>
      </c>
      <c r="R416" s="10">
        <f t="shared" ca="1" si="78"/>
        <v>0.99867587742492792</v>
      </c>
      <c r="U416" s="10">
        <f t="shared" ca="1" si="79"/>
        <v>4.4232056289082546</v>
      </c>
    </row>
    <row r="417" spans="2:21" ht="43.2" x14ac:dyDescent="0.3">
      <c r="B417" s="103">
        <v>411</v>
      </c>
      <c r="C417" s="103" t="str">
        <f>'14.1.ТС УЧ'!C416</f>
        <v xml:space="preserve">Блочно-модульная котельная EMS-5600M (п. Сатис) </v>
      </c>
      <c r="D417" s="103" t="str">
        <f>'14.1.ТС УЧ'!D416</f>
        <v>ТК4</v>
      </c>
      <c r="E417" s="103" t="str">
        <f>'14.1.ТС УЧ'!E416</f>
        <v xml:space="preserve">ТК5 </v>
      </c>
      <c r="F417" s="103">
        <f>IF('14.1.ТС УЧ'!G416="Подземная канальная или подвальная",2,IF('14.1.ТС УЧ'!G416="Подземная бесканальная",2,IF('14.1.ТС УЧ'!G416="Надземная",1,0)))</f>
        <v>2</v>
      </c>
      <c r="G417" s="103">
        <f t="shared" si="70"/>
        <v>0.05</v>
      </c>
      <c r="H417" s="103">
        <f ca="1">IF(C417=0,0,(YEAR(TODAY())-'14.1.ТС УЧ'!F416)*0.85)</f>
        <v>34</v>
      </c>
      <c r="I417" s="103">
        <f>IF(C417=0,0,'14.1.ТС УЧ'!I416/1000)</f>
        <v>7.2999999999999995E-2</v>
      </c>
      <c r="J417" s="24">
        <f>IF(C417=0,0,'14.1.ТС УЧ'!H416/1000)</f>
        <v>0.20699999999999999</v>
      </c>
      <c r="K417" s="103">
        <f t="shared" si="71"/>
        <v>7.2999999999999995E-2</v>
      </c>
      <c r="L417" s="25">
        <f t="shared" ca="1" si="72"/>
        <v>2.7369736958636</v>
      </c>
      <c r="M417" s="25">
        <f t="shared" ca="1" si="73"/>
        <v>3.058142816415493E-2</v>
      </c>
      <c r="N417" s="25">
        <f t="shared" ca="1" si="74"/>
        <v>0.41892367348157439</v>
      </c>
      <c r="O417" s="24">
        <f t="shared" si="75"/>
        <v>12.03290740967884</v>
      </c>
      <c r="P417" s="11">
        <f t="shared" si="76"/>
        <v>8.3105434618040513E-2</v>
      </c>
      <c r="Q417" s="11">
        <f t="shared" si="77"/>
        <v>0</v>
      </c>
      <c r="R417" s="10">
        <f t="shared" ca="1" si="78"/>
        <v>0.96988145318552066</v>
      </c>
      <c r="U417" s="10">
        <f t="shared" ca="1" si="79"/>
        <v>4.7911891224632752</v>
      </c>
    </row>
    <row r="418" spans="2:21" ht="43.2" x14ac:dyDescent="0.3">
      <c r="B418" s="103">
        <v>412</v>
      </c>
      <c r="C418" s="103" t="str">
        <f>'14.1.ТС УЧ'!C417</f>
        <v xml:space="preserve">Блочно-модульная котельная EMS-5600M (п. Сатис) </v>
      </c>
      <c r="D418" s="103" t="str">
        <f>'14.1.ТС УЧ'!D417</f>
        <v>ТК5</v>
      </c>
      <c r="E418" s="103" t="str">
        <f>'14.1.ТС УЧ'!E417</f>
        <v xml:space="preserve">ТК6 </v>
      </c>
      <c r="F418" s="103">
        <f>IF('14.1.ТС УЧ'!G417="Подземная канальная или подвальная",2,IF('14.1.ТС УЧ'!G417="Подземная бесканальная",2,IF('14.1.ТС УЧ'!G417="Надземная",1,0)))</f>
        <v>2</v>
      </c>
      <c r="G418" s="103">
        <f t="shared" si="70"/>
        <v>0.05</v>
      </c>
      <c r="H418" s="103">
        <f ca="1">IF(C418=0,0,(YEAR(TODAY())-'14.1.ТС УЧ'!F417)*0.85)</f>
        <v>34</v>
      </c>
      <c r="I418" s="103">
        <f>IF(C418=0,0,'14.1.ТС УЧ'!I417/1000)</f>
        <v>0.06</v>
      </c>
      <c r="J418" s="24">
        <f>IF(C418=0,0,'14.1.ТС УЧ'!H417/1000)</f>
        <v>0.20699999999999999</v>
      </c>
      <c r="K418" s="103">
        <f t="shared" si="71"/>
        <v>0.06</v>
      </c>
      <c r="L418" s="25">
        <f t="shared" ca="1" si="72"/>
        <v>2.7369736958636</v>
      </c>
      <c r="M418" s="25">
        <f t="shared" ca="1" si="73"/>
        <v>2.5135420408894462E-2</v>
      </c>
      <c r="N418" s="25">
        <f t="shared" ca="1" si="74"/>
        <v>0.41892367348157439</v>
      </c>
      <c r="O418" s="24">
        <f t="shared" si="75"/>
        <v>12.043651226746668</v>
      </c>
      <c r="P418" s="11">
        <f t="shared" si="76"/>
        <v>8.3031298496853631E-2</v>
      </c>
      <c r="Q418" s="11">
        <f t="shared" si="77"/>
        <v>0</v>
      </c>
      <c r="R418" s="10">
        <f t="shared" ca="1" si="78"/>
        <v>0.97517784410379493</v>
      </c>
      <c r="U418" s="10">
        <f t="shared" ca="1" si="79"/>
        <v>5.0939113593056504</v>
      </c>
    </row>
    <row r="419" spans="2:21" ht="43.2" x14ac:dyDescent="0.3">
      <c r="B419" s="103">
        <v>413</v>
      </c>
      <c r="C419" s="103" t="str">
        <f>'14.1.ТС УЧ'!C418</f>
        <v xml:space="preserve">Блочно-модульная котельная EMS-5600M (п. Сатис) </v>
      </c>
      <c r="D419" s="103" t="str">
        <f>'14.1.ТС УЧ'!D418</f>
        <v>ТК6</v>
      </c>
      <c r="E419" s="103" t="str">
        <f>'14.1.ТС УЧ'!E418</f>
        <v xml:space="preserve">ТК6А </v>
      </c>
      <c r="F419" s="103">
        <f>IF('14.1.ТС УЧ'!G418="Подземная канальная или подвальная",2,IF('14.1.ТС УЧ'!G418="Подземная бесканальная",2,IF('14.1.ТС УЧ'!G418="Надземная",1,0)))</f>
        <v>2</v>
      </c>
      <c r="G419" s="103">
        <f t="shared" si="70"/>
        <v>0.05</v>
      </c>
      <c r="H419" s="103">
        <f ca="1">IF(C419=0,0,(YEAR(TODAY())-'14.1.ТС УЧ'!F418)*0.85)</f>
        <v>34</v>
      </c>
      <c r="I419" s="103">
        <f>IF(C419=0,0,'14.1.ТС УЧ'!I418/1000)</f>
        <v>1.7999999999999999E-2</v>
      </c>
      <c r="J419" s="24">
        <f>IF(C419=0,0,'14.1.ТС УЧ'!H418/1000)</f>
        <v>0.20699999999999999</v>
      </c>
      <c r="K419" s="103">
        <f t="shared" si="71"/>
        <v>1.7999999999999999E-2</v>
      </c>
      <c r="L419" s="25">
        <f t="shared" ca="1" si="72"/>
        <v>2.7369736958636</v>
      </c>
      <c r="M419" s="25">
        <f t="shared" ca="1" si="73"/>
        <v>7.5406261226683381E-3</v>
      </c>
      <c r="N419" s="25">
        <f t="shared" ca="1" si="74"/>
        <v>0.41892367348157439</v>
      </c>
      <c r="O419" s="24">
        <f t="shared" si="75"/>
        <v>12.07836202035042</v>
      </c>
      <c r="P419" s="11">
        <f t="shared" si="76"/>
        <v>8.2792683173027445E-2</v>
      </c>
      <c r="Q419" s="11">
        <f t="shared" si="77"/>
        <v>0</v>
      </c>
      <c r="R419" s="10">
        <f t="shared" ca="1" si="78"/>
        <v>0.99248773307169524</v>
      </c>
      <c r="U419" s="10">
        <f t="shared" ca="1" si="79"/>
        <v>5.1849897714753501</v>
      </c>
    </row>
    <row r="420" spans="2:21" ht="43.2" x14ac:dyDescent="0.3">
      <c r="B420" s="103">
        <v>414</v>
      </c>
      <c r="C420" s="103" t="str">
        <f>'14.1.ТС УЧ'!C419</f>
        <v xml:space="preserve">Блочно-модульная котельная EMS-5600M (п. Сатис) </v>
      </c>
      <c r="D420" s="103" t="str">
        <f>'14.1.ТС УЧ'!D419</f>
        <v>ТК6А</v>
      </c>
      <c r="E420" s="103" t="str">
        <f>'14.1.ТС УЧ'!E419</f>
        <v xml:space="preserve">ТК7 </v>
      </c>
      <c r="F420" s="103">
        <f>IF('14.1.ТС УЧ'!G419="Подземная канальная или подвальная",2,IF('14.1.ТС УЧ'!G419="Подземная бесканальная",2,IF('14.1.ТС УЧ'!G419="Надземная",1,0)))</f>
        <v>2</v>
      </c>
      <c r="G420" s="103">
        <f t="shared" si="70"/>
        <v>0.05</v>
      </c>
      <c r="H420" s="103">
        <f ca="1">IF(C420=0,0,(YEAR(TODAY())-'14.1.ТС УЧ'!F419)*0.85)</f>
        <v>31.45</v>
      </c>
      <c r="I420" s="103">
        <f>IF(C420=0,0,'14.1.ТС УЧ'!I419/1000)</f>
        <v>5.5E-2</v>
      </c>
      <c r="J420" s="24">
        <f>IF(C420=0,0,'14.1.ТС УЧ'!H419/1000)</f>
        <v>0.20699999999999999</v>
      </c>
      <c r="K420" s="103">
        <f t="shared" si="71"/>
        <v>5.5E-2</v>
      </c>
      <c r="L420" s="25">
        <f t="shared" ca="1" si="72"/>
        <v>2.4093399237801809</v>
      </c>
      <c r="M420" s="25">
        <f t="shared" ca="1" si="73"/>
        <v>1.3824497123163901E-2</v>
      </c>
      <c r="N420" s="25">
        <f t="shared" ca="1" si="74"/>
        <v>0.25135449314843455</v>
      </c>
      <c r="O420" s="24">
        <f t="shared" si="75"/>
        <v>12.047783464080448</v>
      </c>
      <c r="P420" s="11">
        <f t="shared" si="76"/>
        <v>8.3002819811745801E-2</v>
      </c>
      <c r="Q420" s="11">
        <f t="shared" si="77"/>
        <v>0</v>
      </c>
      <c r="R420" s="10">
        <f t="shared" ca="1" si="78"/>
        <v>0.98627062240613284</v>
      </c>
      <c r="U420" s="10">
        <f t="shared" ca="1" si="79"/>
        <v>5.3515443193150318</v>
      </c>
    </row>
    <row r="421" spans="2:21" ht="43.2" x14ac:dyDescent="0.3">
      <c r="B421" s="103">
        <v>415</v>
      </c>
      <c r="C421" s="103" t="str">
        <f>'14.1.ТС УЧ'!C420</f>
        <v xml:space="preserve">Блочно-модульная котельная EMS-5600M (п. Сатис) </v>
      </c>
      <c r="D421" s="103" t="str">
        <f>'14.1.ТС УЧ'!D420</f>
        <v>ТК7</v>
      </c>
      <c r="E421" s="103" t="str">
        <f>'14.1.ТС УЧ'!E420</f>
        <v xml:space="preserve">ТК8 </v>
      </c>
      <c r="F421" s="103">
        <f>IF('14.1.ТС УЧ'!G420="Подземная канальная или подвальная",2,IF('14.1.ТС УЧ'!G420="Подземная бесканальная",2,IF('14.1.ТС УЧ'!G420="Надземная",1,0)))</f>
        <v>2</v>
      </c>
      <c r="G421" s="103">
        <f t="shared" si="70"/>
        <v>0.05</v>
      </c>
      <c r="H421" s="103">
        <f ca="1">IF(C421=0,0,(YEAR(TODAY())-'14.1.ТС УЧ'!F420)*0.85)</f>
        <v>31.45</v>
      </c>
      <c r="I421" s="103">
        <f>IF(C421=0,0,'14.1.ТС УЧ'!I420/1000)</f>
        <v>7.4999999999999997E-2</v>
      </c>
      <c r="J421" s="24">
        <f>IF(C421=0,0,'14.1.ТС УЧ'!H420/1000)</f>
        <v>0.20699999999999999</v>
      </c>
      <c r="K421" s="103">
        <f t="shared" si="71"/>
        <v>7.4999999999999997E-2</v>
      </c>
      <c r="L421" s="25">
        <f t="shared" ca="1" si="72"/>
        <v>2.4093399237801809</v>
      </c>
      <c r="M421" s="25">
        <f t="shared" ca="1" si="73"/>
        <v>1.8851586986132592E-2</v>
      </c>
      <c r="N421" s="25">
        <f t="shared" ca="1" si="74"/>
        <v>0.25135449314843455</v>
      </c>
      <c r="O421" s="24">
        <f t="shared" si="75"/>
        <v>12.031254514745328</v>
      </c>
      <c r="P421" s="11">
        <f t="shared" si="76"/>
        <v>8.3116851927154789E-2</v>
      </c>
      <c r="Q421" s="11">
        <f t="shared" si="77"/>
        <v>0</v>
      </c>
      <c r="R421" s="10">
        <f t="shared" ca="1" si="78"/>
        <v>0.98132499283557129</v>
      </c>
      <c r="U421" s="10">
        <f t="shared" ca="1" si="79"/>
        <v>5.5783525603520534</v>
      </c>
    </row>
    <row r="422" spans="2:21" ht="43.2" x14ac:dyDescent="0.3">
      <c r="B422" s="103">
        <v>416</v>
      </c>
      <c r="C422" s="103" t="str">
        <f>'14.1.ТС УЧ'!C421</f>
        <v xml:space="preserve">Блочно-модульная котельная EMS-5600M (п. Сатис) </v>
      </c>
      <c r="D422" s="103" t="str">
        <f>'14.1.ТС УЧ'!D421</f>
        <v>ТК8</v>
      </c>
      <c r="E422" s="103" t="str">
        <f>'14.1.ТС УЧ'!E421</f>
        <v xml:space="preserve">ТК16 </v>
      </c>
      <c r="F422" s="103">
        <f>IF('14.1.ТС УЧ'!G421="Подземная канальная или подвальная",2,IF('14.1.ТС УЧ'!G421="Подземная бесканальная",2,IF('14.1.ТС УЧ'!G421="Надземная",1,0)))</f>
        <v>2</v>
      </c>
      <c r="G422" s="103">
        <f t="shared" si="70"/>
        <v>0.05</v>
      </c>
      <c r="H422" s="103">
        <f ca="1">IF(C422=0,0,(YEAR(TODAY())-'14.1.ТС УЧ'!F421)*0.85)</f>
        <v>34</v>
      </c>
      <c r="I422" s="103">
        <f>IF(C422=0,0,'14.1.ТС УЧ'!I421/1000)</f>
        <v>8.5000000000000006E-2</v>
      </c>
      <c r="J422" s="24">
        <f>IF(C422=0,0,'14.1.ТС УЧ'!H421/1000)</f>
        <v>0.20699999999999999</v>
      </c>
      <c r="K422" s="103">
        <f t="shared" si="71"/>
        <v>8.5000000000000006E-2</v>
      </c>
      <c r="L422" s="25">
        <f t="shared" ca="1" si="72"/>
        <v>2.7369736958636</v>
      </c>
      <c r="M422" s="25">
        <f t="shared" ca="1" si="73"/>
        <v>3.5608512245933824E-2</v>
      </c>
      <c r="N422" s="25">
        <f t="shared" ca="1" si="74"/>
        <v>0.41892367348157439</v>
      </c>
      <c r="O422" s="24">
        <f t="shared" si="75"/>
        <v>12.022990040077765</v>
      </c>
      <c r="P422" s="11">
        <f t="shared" si="76"/>
        <v>8.3173985561542721E-2</v>
      </c>
      <c r="Q422" s="11">
        <f t="shared" si="77"/>
        <v>0</v>
      </c>
      <c r="R422" s="10">
        <f t="shared" ca="1" si="78"/>
        <v>0.96501801227641737</v>
      </c>
      <c r="U422" s="10">
        <f t="shared" ca="1" si="79"/>
        <v>6.0064733484269031</v>
      </c>
    </row>
    <row r="423" spans="2:21" ht="43.2" x14ac:dyDescent="0.3">
      <c r="B423" s="103">
        <v>417</v>
      </c>
      <c r="C423" s="103" t="str">
        <f>'14.1.ТС УЧ'!C422</f>
        <v xml:space="preserve">Блочно-модульная котельная EMS-5600M (п. Сатис) </v>
      </c>
      <c r="D423" s="103" t="str">
        <f>'14.1.ТС УЧ'!D422</f>
        <v>ТК16</v>
      </c>
      <c r="E423" s="103" t="str">
        <f>'14.1.ТС УЧ'!E422</f>
        <v xml:space="preserve">ТК17 </v>
      </c>
      <c r="F423" s="103">
        <f>IF('14.1.ТС УЧ'!G422="Подземная канальная или подвальная",2,IF('14.1.ТС УЧ'!G422="Подземная бесканальная",2,IF('14.1.ТС УЧ'!G422="Надземная",1,0)))</f>
        <v>2</v>
      </c>
      <c r="G423" s="103">
        <f t="shared" si="70"/>
        <v>0.05</v>
      </c>
      <c r="H423" s="103">
        <f ca="1">IF(C423=0,0,(YEAR(TODAY())-'14.1.ТС УЧ'!F422)*0.85)</f>
        <v>34</v>
      </c>
      <c r="I423" s="103">
        <f>IF(C423=0,0,'14.1.ТС УЧ'!I422/1000)</f>
        <v>7.8E-2</v>
      </c>
      <c r="J423" s="24">
        <f>IF(C423=0,0,'14.1.ТС УЧ'!H422/1000)</f>
        <v>0.20699999999999999</v>
      </c>
      <c r="K423" s="103">
        <f t="shared" si="71"/>
        <v>7.8E-2</v>
      </c>
      <c r="L423" s="25">
        <f t="shared" ca="1" si="72"/>
        <v>2.7369736958636</v>
      </c>
      <c r="M423" s="25">
        <f t="shared" ca="1" si="73"/>
        <v>3.2676046531562801E-2</v>
      </c>
      <c r="N423" s="25">
        <f t="shared" ca="1" si="74"/>
        <v>0.41892367348157439</v>
      </c>
      <c r="O423" s="24">
        <f t="shared" si="75"/>
        <v>12.028775172345059</v>
      </c>
      <c r="P423" s="11">
        <f t="shared" si="76"/>
        <v>8.313398377409742E-2</v>
      </c>
      <c r="Q423" s="11">
        <f t="shared" si="77"/>
        <v>0</v>
      </c>
      <c r="R423" s="10">
        <f t="shared" ca="1" si="78"/>
        <v>0.96785204783631851</v>
      </c>
      <c r="U423" s="10">
        <f t="shared" ca="1" si="79"/>
        <v>6.399526165676158</v>
      </c>
    </row>
    <row r="424" spans="2:21" ht="43.2" x14ac:dyDescent="0.3">
      <c r="B424" s="103">
        <v>418</v>
      </c>
      <c r="C424" s="103" t="str">
        <f>'14.1.ТС УЧ'!C423</f>
        <v xml:space="preserve">Блочно-модульная котельная EMS-5600M (п. Сатис) </v>
      </c>
      <c r="D424" s="103" t="str">
        <f>'14.1.ТС УЧ'!D423</f>
        <v>ТК17</v>
      </c>
      <c r="E424" s="103" t="str">
        <f>'14.1.ТС УЧ'!E423</f>
        <v xml:space="preserve">ТК21 </v>
      </c>
      <c r="F424" s="103">
        <f>IF('14.1.ТС УЧ'!G423="Подземная канальная или подвальная",2,IF('14.1.ТС УЧ'!G423="Подземная бесканальная",2,IF('14.1.ТС УЧ'!G423="Надземная",1,0)))</f>
        <v>2</v>
      </c>
      <c r="G424" s="103">
        <f t="shared" si="70"/>
        <v>0.05</v>
      </c>
      <c r="H424" s="103">
        <f ca="1">IF(C424=0,0,(YEAR(TODAY())-'14.1.ТС УЧ'!F423)*0.85)</f>
        <v>35.699999999999996</v>
      </c>
      <c r="I424" s="103">
        <f>IF(C424=0,0,'14.1.ТС УЧ'!I423/1000)</f>
        <v>8.2000000000000003E-2</v>
      </c>
      <c r="J424" s="24">
        <f>IF(C424=0,0,'14.1.ТС УЧ'!H423/1000)</f>
        <v>0.20699999999999999</v>
      </c>
      <c r="K424" s="103">
        <f t="shared" si="71"/>
        <v>8.2000000000000003E-2</v>
      </c>
      <c r="L424" s="25">
        <f t="shared" ca="1" si="72"/>
        <v>2.9797899737912927</v>
      </c>
      <c r="M424" s="25">
        <f t="shared" ca="1" si="73"/>
        <v>5.0927323207554977E-2</v>
      </c>
      <c r="N424" s="25">
        <f t="shared" ca="1" si="74"/>
        <v>0.62106491716530454</v>
      </c>
      <c r="O424" s="24">
        <f t="shared" si="75"/>
        <v>12.025469382478034</v>
      </c>
      <c r="P424" s="11">
        <f t="shared" si="76"/>
        <v>8.3156837225586491E-2</v>
      </c>
      <c r="Q424" s="11">
        <f t="shared" si="77"/>
        <v>0</v>
      </c>
      <c r="R424" s="10">
        <f t="shared" ca="1" si="78"/>
        <v>0.95034773624783708</v>
      </c>
      <c r="U424" s="10">
        <f t="shared" ca="1" si="79"/>
        <v>7.0119511316401733</v>
      </c>
    </row>
    <row r="425" spans="2:21" ht="43.2" x14ac:dyDescent="0.3">
      <c r="B425" s="103">
        <v>419</v>
      </c>
      <c r="C425" s="103" t="str">
        <f>'14.1.ТС УЧ'!C424</f>
        <v xml:space="preserve">Блочно-модульная котельная EMS-5600M (п. Сатис) </v>
      </c>
      <c r="D425" s="103" t="str">
        <f>'14.1.ТС УЧ'!D424</f>
        <v>ТК21</v>
      </c>
      <c r="E425" s="103" t="str">
        <f>'14.1.ТС УЧ'!E424</f>
        <v xml:space="preserve">ТК22 </v>
      </c>
      <c r="F425" s="103">
        <f>IF('14.1.ТС УЧ'!G424="Подземная канальная или подвальная",2,IF('14.1.ТС УЧ'!G424="Подземная бесканальная",2,IF('14.1.ТС УЧ'!G424="Надземная",1,0)))</f>
        <v>2</v>
      </c>
      <c r="G425" s="103">
        <f t="shared" si="70"/>
        <v>0.05</v>
      </c>
      <c r="H425" s="103">
        <f ca="1">IF(C425=0,0,(YEAR(TODAY())-'14.1.ТС УЧ'!F424)*0.85)</f>
        <v>37.4</v>
      </c>
      <c r="I425" s="103">
        <f>IF(C425=0,0,'14.1.ТС УЧ'!I424/1000)</f>
        <v>0.11700000000000001</v>
      </c>
      <c r="J425" s="24">
        <f>IF(C425=0,0,'14.1.ТС УЧ'!H424/1000)</f>
        <v>0.20699999999999999</v>
      </c>
      <c r="K425" s="103">
        <f t="shared" si="71"/>
        <v>0.11700000000000001</v>
      </c>
      <c r="L425" s="25">
        <f t="shared" ca="1" si="72"/>
        <v>3.2441481996433552</v>
      </c>
      <c r="M425" s="25">
        <f t="shared" ca="1" si="73"/>
        <v>0.11291838050355345</v>
      </c>
      <c r="N425" s="25">
        <f t="shared" ca="1" si="74"/>
        <v>0.96511436327823452</v>
      </c>
      <c r="O425" s="24">
        <f t="shared" si="75"/>
        <v>11.996543721141574</v>
      </c>
      <c r="P425" s="11">
        <f t="shared" si="76"/>
        <v>8.335734218495737E-2</v>
      </c>
      <c r="Q425" s="11">
        <f t="shared" si="77"/>
        <v>0</v>
      </c>
      <c r="R425" s="10">
        <f t="shared" ca="1" si="78"/>
        <v>0.89322356159819571</v>
      </c>
      <c r="U425" s="10">
        <f t="shared" ca="1" si="79"/>
        <v>8.3665814202715527</v>
      </c>
    </row>
    <row r="426" spans="2:21" ht="43.2" x14ac:dyDescent="0.3">
      <c r="B426" s="103">
        <v>420</v>
      </c>
      <c r="C426" s="103" t="str">
        <f>'14.1.ТС УЧ'!C425</f>
        <v xml:space="preserve">Блочно-модульная котельная EMS-5600M (п. Сатис) </v>
      </c>
      <c r="D426" s="103" t="str">
        <f>'14.1.ТС УЧ'!D425</f>
        <v>ТК3</v>
      </c>
      <c r="E426" s="103" t="str">
        <f>'14.1.ТС УЧ'!E425</f>
        <v xml:space="preserve">ТК31 </v>
      </c>
      <c r="F426" s="103">
        <f>IF('14.1.ТС УЧ'!G425="Подземная канальная или подвальная",2,IF('14.1.ТС УЧ'!G425="Подземная бесканальная",2,IF('14.1.ТС УЧ'!G425="Надземная",1,0)))</f>
        <v>2</v>
      </c>
      <c r="G426" s="103">
        <f t="shared" si="70"/>
        <v>0.05</v>
      </c>
      <c r="H426" s="103">
        <f ca="1">IF(C426=0,0,(YEAR(TODAY())-'14.1.ТС УЧ'!F425)*0.85)</f>
        <v>42.5</v>
      </c>
      <c r="I426" s="103">
        <f>IF(C426=0,0,'14.1.ТС УЧ'!I425/1000)</f>
        <v>3.5000000000000003E-2</v>
      </c>
      <c r="J426" s="24">
        <f>IF(C426=0,0,'14.1.ТС УЧ'!H425/1000)</f>
        <v>0.20699999999999999</v>
      </c>
      <c r="K426" s="103">
        <f t="shared" si="71"/>
        <v>3.5000000000000003E-2</v>
      </c>
      <c r="L426" s="25">
        <f t="shared" ca="1" si="72"/>
        <v>4.1864487440636324</v>
      </c>
      <c r="M426" s="25">
        <f t="shared" ca="1" si="73"/>
        <v>0.1759410443917678</v>
      </c>
      <c r="N426" s="25">
        <f t="shared" ca="1" si="74"/>
        <v>5.0268869826219369</v>
      </c>
      <c r="O426" s="24">
        <f t="shared" si="75"/>
        <v>12.064312413415568</v>
      </c>
      <c r="P426" s="11">
        <f t="shared" si="76"/>
        <v>8.2889100160237539E-2</v>
      </c>
      <c r="Q426" s="11">
        <f t="shared" si="77"/>
        <v>0</v>
      </c>
      <c r="R426" s="10">
        <f t="shared" ca="1" si="78"/>
        <v>0.83866742602780375</v>
      </c>
      <c r="U426" s="10">
        <f t="shared" ca="1" si="79"/>
        <v>10.489189146156455</v>
      </c>
    </row>
    <row r="427" spans="2:21" ht="43.2" x14ac:dyDescent="0.3">
      <c r="B427" s="103">
        <v>421</v>
      </c>
      <c r="C427" s="103" t="str">
        <f>'14.1.ТС УЧ'!C426</f>
        <v xml:space="preserve">Блочно-модульная котельная EMS-5600M (п. Сатис) </v>
      </c>
      <c r="D427" s="103" t="str">
        <f>'14.1.ТС УЧ'!D426</f>
        <v>ТК31</v>
      </c>
      <c r="E427" s="103" t="str">
        <f>'14.1.ТС УЧ'!E426</f>
        <v xml:space="preserve">ТК32 </v>
      </c>
      <c r="F427" s="103">
        <f>IF('14.1.ТС УЧ'!G426="Подземная канальная или подвальная",2,IF('14.1.ТС УЧ'!G426="Подземная бесканальная",2,IF('14.1.ТС УЧ'!G426="Надземная",1,0)))</f>
        <v>2</v>
      </c>
      <c r="G427" s="103">
        <f t="shared" si="70"/>
        <v>0.05</v>
      </c>
      <c r="H427" s="103">
        <f ca="1">IF(C427=0,0,(YEAR(TODAY())-'14.1.ТС УЧ'!F426)*0.85)</f>
        <v>42.5</v>
      </c>
      <c r="I427" s="103">
        <f>IF(C427=0,0,'14.1.ТС УЧ'!I426/1000)</f>
        <v>7.0000000000000007E-2</v>
      </c>
      <c r="J427" s="24">
        <f>IF(C427=0,0,'14.1.ТС УЧ'!H426/1000)</f>
        <v>0.20699999999999999</v>
      </c>
      <c r="K427" s="103">
        <f t="shared" si="71"/>
        <v>7.0000000000000007E-2</v>
      </c>
      <c r="L427" s="25">
        <f t="shared" ca="1" si="72"/>
        <v>4.1864487440636324</v>
      </c>
      <c r="M427" s="25">
        <f t="shared" ca="1" si="73"/>
        <v>0.35188208878353561</v>
      </c>
      <c r="N427" s="25">
        <f t="shared" ca="1" si="74"/>
        <v>5.0268869826219369</v>
      </c>
      <c r="O427" s="24">
        <f t="shared" si="75"/>
        <v>12.035386752079107</v>
      </c>
      <c r="P427" s="11">
        <f t="shared" si="76"/>
        <v>8.3088314534408333E-2</v>
      </c>
      <c r="Q427" s="11">
        <f t="shared" si="77"/>
        <v>0</v>
      </c>
      <c r="R427" s="10">
        <f t="shared" ca="1" si="78"/>
        <v>0.70336305148010159</v>
      </c>
      <c r="U427" s="10">
        <f t="shared" ca="1" si="79"/>
        <v>14.724226175795744</v>
      </c>
    </row>
    <row r="428" spans="2:21" ht="43.2" x14ac:dyDescent="0.3">
      <c r="B428" s="103">
        <v>422</v>
      </c>
      <c r="C428" s="103" t="str">
        <f>'14.1.ТС УЧ'!C427</f>
        <v xml:space="preserve">Блочно-модульная котельная EMS-5600M (п. Сатис) </v>
      </c>
      <c r="D428" s="103" t="str">
        <f>'14.1.ТС УЧ'!D427</f>
        <v>ТК32</v>
      </c>
      <c r="E428" s="103" t="str">
        <f>'14.1.ТС УЧ'!E427</f>
        <v xml:space="preserve">ТК33 </v>
      </c>
      <c r="F428" s="103">
        <f>IF('14.1.ТС УЧ'!G427="Подземная канальная или подвальная",2,IF('14.1.ТС УЧ'!G427="Подземная бесканальная",2,IF('14.1.ТС УЧ'!G427="Надземная",1,0)))</f>
        <v>2</v>
      </c>
      <c r="G428" s="103">
        <f t="shared" si="70"/>
        <v>0.05</v>
      </c>
      <c r="H428" s="103">
        <f ca="1">IF(C428=0,0,(YEAR(TODAY())-'14.1.ТС УЧ'!F427)*0.85)</f>
        <v>42.5</v>
      </c>
      <c r="I428" s="103">
        <f>IF(C428=0,0,'14.1.ТС УЧ'!I427/1000)</f>
        <v>5.6000000000000001E-2</v>
      </c>
      <c r="J428" s="24">
        <f>IF(C428=0,0,'14.1.ТС УЧ'!H427/1000)</f>
        <v>0.20699999999999999</v>
      </c>
      <c r="K428" s="103">
        <f t="shared" si="71"/>
        <v>5.6000000000000001E-2</v>
      </c>
      <c r="L428" s="25">
        <f t="shared" ca="1" si="72"/>
        <v>4.1864487440636324</v>
      </c>
      <c r="M428" s="25">
        <f t="shared" ca="1" si="73"/>
        <v>0.2815056710268285</v>
      </c>
      <c r="N428" s="25">
        <f t="shared" ca="1" si="74"/>
        <v>5.0268869826219369</v>
      </c>
      <c r="O428" s="24">
        <f t="shared" si="75"/>
        <v>12.046957016613691</v>
      </c>
      <c r="P428" s="11">
        <f t="shared" si="76"/>
        <v>8.3008513985807553E-2</v>
      </c>
      <c r="Q428" s="11">
        <f t="shared" si="77"/>
        <v>0</v>
      </c>
      <c r="R428" s="10">
        <f t="shared" ca="1" si="78"/>
        <v>0.75464663604182802</v>
      </c>
      <c r="U428" s="10">
        <f t="shared" ca="1" si="79"/>
        <v>18.115512894588942</v>
      </c>
    </row>
    <row r="429" spans="2:21" ht="43.2" x14ac:dyDescent="0.3">
      <c r="B429" s="103">
        <v>423</v>
      </c>
      <c r="C429" s="103" t="str">
        <f>'14.1.ТС УЧ'!C428</f>
        <v xml:space="preserve">Блочно-модульная котельная EMS-5600M (п. Сатис) </v>
      </c>
      <c r="D429" s="103" t="str">
        <f>'14.1.ТС УЧ'!D428</f>
        <v>ТК33</v>
      </c>
      <c r="E429" s="103" t="str">
        <f>'14.1.ТС УЧ'!E428</f>
        <v xml:space="preserve">ТК34 </v>
      </c>
      <c r="F429" s="103">
        <f>IF('14.1.ТС УЧ'!G428="Подземная канальная или подвальная",2,IF('14.1.ТС УЧ'!G428="Подземная бесканальная",2,IF('14.1.ТС УЧ'!G428="Надземная",1,0)))</f>
        <v>2</v>
      </c>
      <c r="G429" s="103">
        <f t="shared" si="70"/>
        <v>0.05</v>
      </c>
      <c r="H429" s="103">
        <f ca="1">IF(C429=0,0,(YEAR(TODAY())-'14.1.ТС УЧ'!F428)*0.85)</f>
        <v>28.9</v>
      </c>
      <c r="I429" s="103">
        <f>IF(C429=0,0,'14.1.ТС УЧ'!I428/1000)</f>
        <v>0.03</v>
      </c>
      <c r="J429" s="24">
        <f>IF(C429=0,0,'14.1.ТС УЧ'!H428/1000)</f>
        <v>0.20699999999999999</v>
      </c>
      <c r="K429" s="103">
        <f t="shared" si="71"/>
        <v>0.03</v>
      </c>
      <c r="L429" s="25">
        <f t="shared" ca="1" si="72"/>
        <v>2.1209260714102172</v>
      </c>
      <c r="M429" s="25">
        <f t="shared" ca="1" si="73"/>
        <v>4.9286010730859768E-3</v>
      </c>
      <c r="N429" s="25">
        <f t="shared" ca="1" si="74"/>
        <v>0.16428670243619922</v>
      </c>
      <c r="O429" s="24">
        <f t="shared" si="75"/>
        <v>12.068444650749349</v>
      </c>
      <c r="P429" s="11">
        <f t="shared" si="76"/>
        <v>8.2860718919393506E-2</v>
      </c>
      <c r="Q429" s="11">
        <f t="shared" si="77"/>
        <v>0</v>
      </c>
      <c r="R429" s="10">
        <f t="shared" ca="1" si="78"/>
        <v>0.99508352455221372</v>
      </c>
      <c r="U429" s="10">
        <f t="shared" ca="1" si="79"/>
        <v>18.174993443845104</v>
      </c>
    </row>
    <row r="430" spans="2:21" ht="43.2" x14ac:dyDescent="0.3">
      <c r="B430" s="103">
        <v>424</v>
      </c>
      <c r="C430" s="103" t="str">
        <f>'14.1.ТС УЧ'!C429</f>
        <v xml:space="preserve">Блочно-модульная котельная EMS-5600M (п. Сатис) </v>
      </c>
      <c r="D430" s="103" t="str">
        <f>'14.1.ТС УЧ'!D429</f>
        <v>ТК34</v>
      </c>
      <c r="E430" s="103" t="str">
        <f>'14.1.ТС УЧ'!E429</f>
        <v xml:space="preserve">ТК35 </v>
      </c>
      <c r="F430" s="103">
        <f>IF('14.1.ТС УЧ'!G429="Подземная канальная или подвальная",2,IF('14.1.ТС УЧ'!G429="Подземная бесканальная",2,IF('14.1.ТС УЧ'!G429="Надземная",1,0)))</f>
        <v>2</v>
      </c>
      <c r="G430" s="103">
        <f t="shared" si="70"/>
        <v>0.05</v>
      </c>
      <c r="H430" s="103">
        <f ca="1">IF(C430=0,0,(YEAR(TODAY())-'14.1.ТС УЧ'!F429)*0.85)</f>
        <v>49.3</v>
      </c>
      <c r="I430" s="103">
        <f>IF(C430=0,0,'14.1.ТС УЧ'!I429/1000)</f>
        <v>0.04</v>
      </c>
      <c r="J430" s="24">
        <f>IF(C430=0,0,'14.1.ТС УЧ'!H429/1000)</f>
        <v>0.20699999999999999</v>
      </c>
      <c r="K430" s="103">
        <f t="shared" si="71"/>
        <v>0.04</v>
      </c>
      <c r="L430" s="25">
        <f t="shared" ca="1" si="72"/>
        <v>5.8817410759901829</v>
      </c>
      <c r="M430" s="25">
        <f t="shared" ca="1" si="73"/>
        <v>4.8231332546061978</v>
      </c>
      <c r="N430" s="25">
        <f t="shared" ca="1" si="74"/>
        <v>120.57833136515495</v>
      </c>
      <c r="O430" s="24">
        <f t="shared" si="75"/>
        <v>12.060180176081788</v>
      </c>
      <c r="P430" s="11">
        <f t="shared" si="76"/>
        <v>8.2917500849882683E-2</v>
      </c>
      <c r="Q430" s="11">
        <f t="shared" si="77"/>
        <v>0</v>
      </c>
      <c r="R430" s="10">
        <f t="shared" ca="1" si="78"/>
        <v>8.0415513967872707E-3</v>
      </c>
      <c r="U430" s="10">
        <f t="shared" ca="1" si="79"/>
        <v>76.3428495076476</v>
      </c>
    </row>
    <row r="431" spans="2:21" ht="43.2" x14ac:dyDescent="0.3">
      <c r="B431" s="103">
        <v>425</v>
      </c>
      <c r="C431" s="103" t="str">
        <f>'14.1.ТС УЧ'!C430</f>
        <v xml:space="preserve">Блочно-модульная котельная EMS-5600M (п. Сатис) </v>
      </c>
      <c r="D431" s="103" t="str">
        <f>'14.1.ТС УЧ'!D430</f>
        <v>ТК35</v>
      </c>
      <c r="E431" s="103" t="str">
        <f>'14.1.ТС УЧ'!E430</f>
        <v xml:space="preserve">ТК36 </v>
      </c>
      <c r="F431" s="103">
        <f>IF('14.1.ТС УЧ'!G430="Подземная канальная или подвальная",2,IF('14.1.ТС УЧ'!G430="Подземная бесканальная",2,IF('14.1.ТС УЧ'!G430="Надземная",1,0)))</f>
        <v>2</v>
      </c>
      <c r="G431" s="103">
        <f t="shared" si="70"/>
        <v>0.05</v>
      </c>
      <c r="H431" s="103">
        <f ca="1">IF(C431=0,0,(YEAR(TODAY())-'14.1.ТС УЧ'!F430)*0.85)</f>
        <v>49.3</v>
      </c>
      <c r="I431" s="103">
        <f>IF(C431=0,0,'14.1.ТС УЧ'!I430/1000)</f>
        <v>5.0500000000000003E-2</v>
      </c>
      <c r="J431" s="24">
        <f>IF(C431=0,0,'14.1.ТС УЧ'!H430/1000)</f>
        <v>0.20699999999999999</v>
      </c>
      <c r="K431" s="103">
        <f t="shared" si="71"/>
        <v>5.0500000000000003E-2</v>
      </c>
      <c r="L431" s="25">
        <f t="shared" ca="1" si="72"/>
        <v>5.8817410759901829</v>
      </c>
      <c r="M431" s="25">
        <f t="shared" ca="1" si="73"/>
        <v>6.0892057339403252</v>
      </c>
      <c r="N431" s="25">
        <f t="shared" ca="1" si="74"/>
        <v>120.57833136515495</v>
      </c>
      <c r="O431" s="24">
        <f t="shared" si="75"/>
        <v>12.051502477680851</v>
      </c>
      <c r="P431" s="11">
        <f t="shared" si="76"/>
        <v>8.297720569298149E-2</v>
      </c>
      <c r="Q431" s="11">
        <f t="shared" si="77"/>
        <v>0</v>
      </c>
      <c r="R431" s="10">
        <f t="shared" ca="1" si="78"/>
        <v>2.2672089669921874E-3</v>
      </c>
      <c r="U431" s="10">
        <f t="shared" ca="1" si="79"/>
        <v>149.72692749733787</v>
      </c>
    </row>
    <row r="432" spans="2:21" ht="43.2" x14ac:dyDescent="0.3">
      <c r="B432" s="103">
        <v>426</v>
      </c>
      <c r="C432" s="103" t="str">
        <f>'14.1.ТС УЧ'!C431</f>
        <v xml:space="preserve">Блочно-модульная котельная EMS-5600M (п. Сатис) </v>
      </c>
      <c r="D432" s="103" t="str">
        <f>'14.1.ТС УЧ'!D431</f>
        <v>ТК36</v>
      </c>
      <c r="E432" s="103" t="str">
        <f>'14.1.ТС УЧ'!E431</f>
        <v xml:space="preserve">ТК36А </v>
      </c>
      <c r="F432" s="103">
        <f>IF('14.1.ТС УЧ'!G431="Подземная канальная или подвальная",2,IF('14.1.ТС УЧ'!G431="Подземная бесканальная",2,IF('14.1.ТС УЧ'!G431="Надземная",1,0)))</f>
        <v>2</v>
      </c>
      <c r="G432" s="103">
        <f t="shared" si="70"/>
        <v>0.05</v>
      </c>
      <c r="H432" s="103">
        <f ca="1">IF(C432=0,0,(YEAR(TODAY())-'14.1.ТС УЧ'!F431)*0.85)</f>
        <v>49.3</v>
      </c>
      <c r="I432" s="103">
        <f>IF(C432=0,0,'14.1.ТС УЧ'!I431/1000)</f>
        <v>0.04</v>
      </c>
      <c r="J432" s="24">
        <f>IF(C432=0,0,'14.1.ТС УЧ'!H431/1000)</f>
        <v>0.20699999999999999</v>
      </c>
      <c r="K432" s="103">
        <f t="shared" si="71"/>
        <v>0.04</v>
      </c>
      <c r="L432" s="25">
        <f t="shared" ca="1" si="72"/>
        <v>5.8817410759901829</v>
      </c>
      <c r="M432" s="25">
        <f t="shared" ca="1" si="73"/>
        <v>4.8231332546061978</v>
      </c>
      <c r="N432" s="25">
        <f t="shared" ca="1" si="74"/>
        <v>120.57833136515495</v>
      </c>
      <c r="O432" s="24">
        <f t="shared" si="75"/>
        <v>12.060180176081788</v>
      </c>
      <c r="P432" s="11">
        <f t="shared" si="76"/>
        <v>8.2917500849882683E-2</v>
      </c>
      <c r="Q432" s="11">
        <f t="shared" si="77"/>
        <v>0</v>
      </c>
      <c r="R432" s="10">
        <f t="shared" ca="1" si="78"/>
        <v>8.0415513967872707E-3</v>
      </c>
      <c r="U432" s="10">
        <f t="shared" ca="1" si="79"/>
        <v>207.89478356114037</v>
      </c>
    </row>
    <row r="433" spans="2:21" ht="43.2" x14ac:dyDescent="0.3">
      <c r="B433" s="103">
        <v>427</v>
      </c>
      <c r="C433" s="103" t="str">
        <f>'14.1.ТС УЧ'!C432</f>
        <v xml:space="preserve">Блочно-модульная котельная EMS-5600M (п. Сатис) </v>
      </c>
      <c r="D433" s="103" t="str">
        <f>'14.1.ТС УЧ'!D432</f>
        <v>ТК36А</v>
      </c>
      <c r="E433" s="103" t="str">
        <f>'14.1.ТС УЧ'!E432</f>
        <v xml:space="preserve">ТК26 </v>
      </c>
      <c r="F433" s="103">
        <f>IF('14.1.ТС УЧ'!G432="Подземная канальная или подвальная",2,IF('14.1.ТС УЧ'!G432="Подземная бесканальная",2,IF('14.1.ТС УЧ'!G432="Надземная",1,0)))</f>
        <v>2</v>
      </c>
      <c r="G433" s="103">
        <f t="shared" si="70"/>
        <v>0.05</v>
      </c>
      <c r="H433" s="103">
        <f ca="1">IF(C433=0,0,(YEAR(TODAY())-'14.1.ТС УЧ'!F432)*0.85)</f>
        <v>33.15</v>
      </c>
      <c r="I433" s="103">
        <f>IF(C433=0,0,'14.1.ТС УЧ'!I432/1000)</f>
        <v>7.0000000000000007E-2</v>
      </c>
      <c r="J433" s="24">
        <f>IF(C433=0,0,'14.1.ТС УЧ'!H432/1000)</f>
        <v>0.20699999999999999</v>
      </c>
      <c r="K433" s="103">
        <f t="shared" si="71"/>
        <v>7.0000000000000007E-2</v>
      </c>
      <c r="L433" s="25">
        <f t="shared" ca="1" si="72"/>
        <v>2.623089494497302</v>
      </c>
      <c r="M433" s="25">
        <f t="shared" ca="1" si="73"/>
        <v>2.4482704929403652E-2</v>
      </c>
      <c r="N433" s="25">
        <f t="shared" ca="1" si="74"/>
        <v>0.34975292756290927</v>
      </c>
      <c r="O433" s="24">
        <f t="shared" si="75"/>
        <v>12.035386752079107</v>
      </c>
      <c r="P433" s="11">
        <f t="shared" si="76"/>
        <v>8.3088314534408333E-2</v>
      </c>
      <c r="Q433" s="11">
        <f t="shared" si="77"/>
        <v>0</v>
      </c>
      <c r="R433" s="10">
        <f t="shared" ca="1" si="78"/>
        <v>0.97581456555426582</v>
      </c>
      <c r="U433" s="10">
        <f t="shared" ca="1" si="79"/>
        <v>208.18944238370278</v>
      </c>
    </row>
    <row r="434" spans="2:21" ht="43.2" x14ac:dyDescent="0.3">
      <c r="B434" s="103">
        <v>428</v>
      </c>
      <c r="C434" s="103" t="str">
        <f>'14.1.ТС УЧ'!C433</f>
        <v xml:space="preserve">Блочно-модульная котельная EMS-5600M (п. Сатис) </v>
      </c>
      <c r="D434" s="103" t="str">
        <f>'14.1.ТС УЧ'!D433</f>
        <v>ТК36А</v>
      </c>
      <c r="E434" s="103" t="str">
        <f>'14.1.ТС УЧ'!E433</f>
        <v xml:space="preserve">ТК27 </v>
      </c>
      <c r="F434" s="103">
        <f>IF('14.1.ТС УЧ'!G433="Подземная канальная или подвальная",2,IF('14.1.ТС УЧ'!G433="Подземная бесканальная",2,IF('14.1.ТС УЧ'!G433="Надземная",1,0)))</f>
        <v>2</v>
      </c>
      <c r="G434" s="103">
        <f t="shared" si="70"/>
        <v>0.05</v>
      </c>
      <c r="H434" s="103">
        <f ca="1">IF(C434=0,0,(YEAR(TODAY())-'14.1.ТС УЧ'!F433)*0.85)</f>
        <v>39.1</v>
      </c>
      <c r="I434" s="103">
        <f>IF(C434=0,0,'14.1.ТС УЧ'!I433/1000)</f>
        <v>3.3000000000000002E-2</v>
      </c>
      <c r="J434" s="24">
        <f>IF(C434=0,0,'14.1.ТС УЧ'!H433/1000)</f>
        <v>0.20699999999999999</v>
      </c>
      <c r="K434" s="103">
        <f t="shared" si="71"/>
        <v>3.3000000000000002E-2</v>
      </c>
      <c r="L434" s="25">
        <f t="shared" ca="1" si="72"/>
        <v>3.5319595118506055</v>
      </c>
      <c r="M434" s="25">
        <f t="shared" ca="1" si="73"/>
        <v>5.2101654879069682E-2</v>
      </c>
      <c r="N434" s="25">
        <f t="shared" ca="1" si="74"/>
        <v>1.5788380266384752</v>
      </c>
      <c r="O434" s="24">
        <f t="shared" si="75"/>
        <v>12.06596530834908</v>
      </c>
      <c r="P434" s="11">
        <f t="shared" si="76"/>
        <v>8.287774533116278E-2</v>
      </c>
      <c r="Q434" s="11">
        <f t="shared" si="77"/>
        <v>0</v>
      </c>
      <c r="R434" s="10">
        <f t="shared" ca="1" si="78"/>
        <v>0.9492323678366138</v>
      </c>
      <c r="U434" s="10">
        <f t="shared" ca="1" si="79"/>
        <v>208.81809914398121</v>
      </c>
    </row>
    <row r="435" spans="2:21" ht="43.2" x14ac:dyDescent="0.3">
      <c r="B435" s="103">
        <v>429</v>
      </c>
      <c r="C435" s="103" t="str">
        <f>'14.1.ТС УЧ'!C434</f>
        <v xml:space="preserve">Блочно-модульная котельная EMS-5600M (п. Сатис) </v>
      </c>
      <c r="D435" s="103" t="str">
        <f>'14.1.ТС УЧ'!D434</f>
        <v>ТК27</v>
      </c>
      <c r="E435" s="103" t="str">
        <f>'14.1.ТС УЧ'!E434</f>
        <v xml:space="preserve">ТК28 </v>
      </c>
      <c r="F435" s="103">
        <f>IF('14.1.ТС УЧ'!G434="Подземная канальная или подвальная",2,IF('14.1.ТС УЧ'!G434="Подземная бесканальная",2,IF('14.1.ТС УЧ'!G434="Надземная",1,0)))</f>
        <v>2</v>
      </c>
      <c r="G435" s="103">
        <f t="shared" si="70"/>
        <v>0.05</v>
      </c>
      <c r="H435" s="103">
        <f ca="1">IF(C435=0,0,(YEAR(TODAY())-'14.1.ТС УЧ'!F434)*0.85)</f>
        <v>39.1</v>
      </c>
      <c r="I435" s="103">
        <f>IF(C435=0,0,'14.1.ТС УЧ'!I434/1000)</f>
        <v>2.5000000000000001E-2</v>
      </c>
      <c r="J435" s="24">
        <f>IF(C435=0,0,'14.1.ТС УЧ'!H434/1000)</f>
        <v>0.20699999999999999</v>
      </c>
      <c r="K435" s="103">
        <f t="shared" si="71"/>
        <v>2.5000000000000001E-2</v>
      </c>
      <c r="L435" s="25">
        <f t="shared" ca="1" si="72"/>
        <v>3.5319595118506055</v>
      </c>
      <c r="M435" s="25">
        <f t="shared" ca="1" si="73"/>
        <v>3.9470950665961881E-2</v>
      </c>
      <c r="N435" s="25">
        <f t="shared" ca="1" si="74"/>
        <v>1.5788380266384752</v>
      </c>
      <c r="O435" s="24">
        <f t="shared" si="75"/>
        <v>12.072576888083129</v>
      </c>
      <c r="P435" s="11">
        <f t="shared" si="76"/>
        <v>8.283235710737967E-2</v>
      </c>
      <c r="Q435" s="11">
        <f t="shared" si="77"/>
        <v>0</v>
      </c>
      <c r="R435" s="10">
        <f t="shared" ca="1" si="78"/>
        <v>0.96129787864818683</v>
      </c>
      <c r="U435" s="10">
        <f t="shared" ca="1" si="79"/>
        <v>209.29461523074178</v>
      </c>
    </row>
    <row r="436" spans="2:21" ht="43.2" x14ac:dyDescent="0.3">
      <c r="B436" s="103">
        <v>430</v>
      </c>
      <c r="C436" s="103" t="str">
        <f>'14.1.ТС УЧ'!C435</f>
        <v xml:space="preserve">Блочно-модульная котельная EMS-5600M (п. Сатис) </v>
      </c>
      <c r="D436" s="103" t="str">
        <f>'14.1.ТС УЧ'!D435</f>
        <v>УТ15</v>
      </c>
      <c r="E436" s="103" t="str">
        <f>'14.1.ТС УЧ'!E435</f>
        <v xml:space="preserve">УТ16 </v>
      </c>
      <c r="F436" s="103">
        <f>IF('14.1.ТС УЧ'!G435="Подземная канальная или подвальная",2,IF('14.1.ТС УЧ'!G435="Подземная бесканальная",2,IF('14.1.ТС УЧ'!G435="Надземная",1,0)))</f>
        <v>1</v>
      </c>
      <c r="G436" s="103">
        <f t="shared" si="70"/>
        <v>0.05</v>
      </c>
      <c r="H436" s="103">
        <f ca="1">IF(C436=0,0,(YEAR(TODAY())-'14.1.ТС УЧ'!F435)*0.85)</f>
        <v>31.45</v>
      </c>
      <c r="I436" s="103">
        <f>IF(C436=0,0,'14.1.ТС УЧ'!I435/1000)</f>
        <v>1.7999999999999999E-2</v>
      </c>
      <c r="J436" s="24">
        <f>IF(C436=0,0,'14.1.ТС УЧ'!H435/1000)</f>
        <v>0.15</v>
      </c>
      <c r="K436" s="103">
        <f t="shared" si="71"/>
        <v>1.7999999999999999E-2</v>
      </c>
      <c r="L436" s="25">
        <f t="shared" ca="1" si="72"/>
        <v>2.4093399237801809</v>
      </c>
      <c r="M436" s="25">
        <f t="shared" ca="1" si="73"/>
        <v>4.5243808766718217E-3</v>
      </c>
      <c r="N436" s="25">
        <f t="shared" ca="1" si="74"/>
        <v>0.25135449314843455</v>
      </c>
      <c r="O436" s="24">
        <f t="shared" si="75"/>
        <v>9.1392656183416854</v>
      </c>
      <c r="P436" s="11">
        <f t="shared" si="76"/>
        <v>0.10941798189923377</v>
      </c>
      <c r="Q436" s="11">
        <f t="shared" si="77"/>
        <v>0</v>
      </c>
      <c r="R436" s="10">
        <f t="shared" ca="1" si="78"/>
        <v>0.99548583871623397</v>
      </c>
      <c r="U436" s="10">
        <f t="shared" ca="1" si="79"/>
        <v>209.33596474933222</v>
      </c>
    </row>
    <row r="437" spans="2:21" ht="43.2" x14ac:dyDescent="0.3">
      <c r="B437" s="103">
        <v>431</v>
      </c>
      <c r="C437" s="103" t="str">
        <f>'14.1.ТС УЧ'!C436</f>
        <v xml:space="preserve">Блочно-модульная котельная EMS-5600M (п. Сатис) </v>
      </c>
      <c r="D437" s="103" t="str">
        <f>'14.1.ТС УЧ'!D436</f>
        <v>УТ4</v>
      </c>
      <c r="E437" s="103" t="str">
        <f>'14.1.ТС УЧ'!E436</f>
        <v xml:space="preserve">УТ15 </v>
      </c>
      <c r="F437" s="103">
        <f>IF('14.1.ТС УЧ'!G436="Подземная канальная или подвальная",2,IF('14.1.ТС УЧ'!G436="Подземная бесканальная",2,IF('14.1.ТС УЧ'!G436="Надземная",1,0)))</f>
        <v>2</v>
      </c>
      <c r="G437" s="103">
        <f t="shared" si="70"/>
        <v>0.05</v>
      </c>
      <c r="H437" s="103">
        <f ca="1">IF(C437=0,0,(YEAR(TODAY())-'14.1.ТС УЧ'!F436)*0.85)</f>
        <v>31.45</v>
      </c>
      <c r="I437" s="103">
        <f>IF(C437=0,0,'14.1.ТС УЧ'!I436/1000)</f>
        <v>1.2E-2</v>
      </c>
      <c r="J437" s="24">
        <f>IF(C437=0,0,'14.1.ТС УЧ'!H436/1000)</f>
        <v>0.15</v>
      </c>
      <c r="K437" s="103">
        <f t="shared" si="71"/>
        <v>1.2E-2</v>
      </c>
      <c r="L437" s="25">
        <f t="shared" ca="1" si="72"/>
        <v>2.4093399237801809</v>
      </c>
      <c r="M437" s="25">
        <f t="shared" ca="1" si="73"/>
        <v>3.0162539177812147E-3</v>
      </c>
      <c r="N437" s="25">
        <f t="shared" ca="1" si="74"/>
        <v>0.25135449314843455</v>
      </c>
      <c r="O437" s="24">
        <f t="shared" si="75"/>
        <v>9.1426347004821604</v>
      </c>
      <c r="P437" s="11">
        <f t="shared" si="76"/>
        <v>0.10937766111854633</v>
      </c>
      <c r="Q437" s="11">
        <f t="shared" si="77"/>
        <v>0</v>
      </c>
      <c r="R437" s="10">
        <f t="shared" ca="1" si="78"/>
        <v>0.99698829040597403</v>
      </c>
      <c r="U437" s="10">
        <f t="shared" ca="1" si="79"/>
        <v>209.3635412570664</v>
      </c>
    </row>
    <row r="438" spans="2:21" ht="43.2" x14ac:dyDescent="0.3">
      <c r="B438" s="103">
        <v>432</v>
      </c>
      <c r="C438" s="103" t="str">
        <f>'14.1.ТС УЧ'!C437</f>
        <v xml:space="preserve">Блочно-модульная котельная EMS-5600M (п. Сатис) </v>
      </c>
      <c r="D438" s="103" t="str">
        <f>'14.1.ТС УЧ'!D437</f>
        <v>УТ16</v>
      </c>
      <c r="E438" s="103" t="str">
        <f>'14.1.ТС УЧ'!E437</f>
        <v xml:space="preserve">ТК43 </v>
      </c>
      <c r="F438" s="103">
        <f>IF('14.1.ТС УЧ'!G437="Подземная канальная или подвальная",2,IF('14.1.ТС УЧ'!G437="Подземная бесканальная",2,IF('14.1.ТС УЧ'!G437="Надземная",1,0)))</f>
        <v>2</v>
      </c>
      <c r="G438" s="103">
        <f t="shared" si="70"/>
        <v>0.05</v>
      </c>
      <c r="H438" s="103">
        <f ca="1">IF(C438=0,0,(YEAR(TODAY())-'14.1.ТС УЧ'!F437)*0.85)</f>
        <v>31.45</v>
      </c>
      <c r="I438" s="103">
        <f>IF(C438=0,0,'14.1.ТС УЧ'!I437/1000)</f>
        <v>9.0999999999999998E-2</v>
      </c>
      <c r="J438" s="24">
        <f>IF(C438=0,0,'14.1.ТС УЧ'!H437/1000)</f>
        <v>0.15</v>
      </c>
      <c r="K438" s="103">
        <f t="shared" si="71"/>
        <v>9.0999999999999998E-2</v>
      </c>
      <c r="L438" s="25">
        <f t="shared" ca="1" si="72"/>
        <v>2.4093399237801809</v>
      </c>
      <c r="M438" s="25">
        <f t="shared" ca="1" si="73"/>
        <v>2.2873258876507544E-2</v>
      </c>
      <c r="N438" s="25">
        <f t="shared" ca="1" si="74"/>
        <v>0.25135449314843455</v>
      </c>
      <c r="O438" s="24">
        <f t="shared" si="75"/>
        <v>9.098275118965903</v>
      </c>
      <c r="P438" s="11">
        <f t="shared" si="76"/>
        <v>0.10991094321993404</v>
      </c>
      <c r="Q438" s="11">
        <f t="shared" si="77"/>
        <v>0</v>
      </c>
      <c r="R438" s="10">
        <f t="shared" ca="1" si="78"/>
        <v>0.97738635096778537</v>
      </c>
      <c r="U438" s="10">
        <f t="shared" ca="1" si="79"/>
        <v>209.5716484591922</v>
      </c>
    </row>
    <row r="439" spans="2:21" ht="43.2" x14ac:dyDescent="0.3">
      <c r="B439" s="103">
        <v>433</v>
      </c>
      <c r="C439" s="103" t="str">
        <f>'14.1.ТС УЧ'!C438</f>
        <v xml:space="preserve">Блочно-модульная котельная EMS-5600M (п. Сатис) </v>
      </c>
      <c r="D439" s="103" t="str">
        <f>'14.1.ТС УЧ'!D438</f>
        <v>ТК43</v>
      </c>
      <c r="E439" s="103" t="str">
        <f>'14.1.ТС УЧ'!E438</f>
        <v xml:space="preserve">ТК44 </v>
      </c>
      <c r="F439" s="103">
        <f>IF('14.1.ТС УЧ'!G438="Подземная канальная или подвальная",2,IF('14.1.ТС УЧ'!G438="Подземная бесканальная",2,IF('14.1.ТС УЧ'!G438="Надземная",1,0)))</f>
        <v>2</v>
      </c>
      <c r="G439" s="103">
        <f t="shared" si="70"/>
        <v>0.05</v>
      </c>
      <c r="H439" s="103">
        <f ca="1">IF(C439=0,0,(YEAR(TODAY())-'14.1.ТС УЧ'!F438)*0.85)</f>
        <v>31.45</v>
      </c>
      <c r="I439" s="103">
        <f>IF(C439=0,0,'14.1.ТС УЧ'!I438/1000)</f>
        <v>4.3999999999999997E-2</v>
      </c>
      <c r="J439" s="24">
        <f>IF(C439=0,0,'14.1.ТС УЧ'!H438/1000)</f>
        <v>0.15</v>
      </c>
      <c r="K439" s="103">
        <f t="shared" si="71"/>
        <v>4.3999999999999997E-2</v>
      </c>
      <c r="L439" s="25">
        <f t="shared" ca="1" si="72"/>
        <v>2.4093399237801809</v>
      </c>
      <c r="M439" s="25">
        <f t="shared" ca="1" si="73"/>
        <v>1.1059597698531119E-2</v>
      </c>
      <c r="N439" s="25">
        <f t="shared" ca="1" si="74"/>
        <v>0.25135449314843455</v>
      </c>
      <c r="O439" s="24">
        <f t="shared" si="75"/>
        <v>9.1246662623996269</v>
      </c>
      <c r="P439" s="11">
        <f t="shared" si="76"/>
        <v>0.1095930493502803</v>
      </c>
      <c r="Q439" s="11">
        <f t="shared" si="77"/>
        <v>0</v>
      </c>
      <c r="R439" s="10">
        <f t="shared" ca="1" si="78"/>
        <v>0.98900133481552477</v>
      </c>
      <c r="U439" s="10">
        <f t="shared" ca="1" si="79"/>
        <v>209.67256359718769</v>
      </c>
    </row>
    <row r="440" spans="2:21" ht="43.2" x14ac:dyDescent="0.3">
      <c r="B440" s="103">
        <v>434</v>
      </c>
      <c r="C440" s="103" t="str">
        <f>'14.1.ТС УЧ'!C439</f>
        <v xml:space="preserve">Блочно-модульная котельная EMS-5600M (п. Сатис) </v>
      </c>
      <c r="D440" s="103" t="str">
        <f>'14.1.ТС УЧ'!D439</f>
        <v>ТК44</v>
      </c>
      <c r="E440" s="103" t="str">
        <f>'14.1.ТС УЧ'!E439</f>
        <v xml:space="preserve">ТК45 </v>
      </c>
      <c r="F440" s="103">
        <f>IF('14.1.ТС УЧ'!G439="Подземная канальная или подвальная",2,IF('14.1.ТС УЧ'!G439="Подземная бесканальная",2,IF('14.1.ТС УЧ'!G439="Надземная",1,0)))</f>
        <v>2</v>
      </c>
      <c r="G440" s="103">
        <f t="shared" si="70"/>
        <v>0.05</v>
      </c>
      <c r="H440" s="103">
        <f ca="1">IF(C440=0,0,(YEAR(TODAY())-'14.1.ТС УЧ'!F439)*0.85)</f>
        <v>31.45</v>
      </c>
      <c r="I440" s="103">
        <f>IF(C440=0,0,'14.1.ТС УЧ'!I439/1000)</f>
        <v>6.5000000000000002E-2</v>
      </c>
      <c r="J440" s="24">
        <f>IF(C440=0,0,'14.1.ТС УЧ'!H439/1000)</f>
        <v>0.15</v>
      </c>
      <c r="K440" s="103">
        <f t="shared" si="71"/>
        <v>6.5000000000000002E-2</v>
      </c>
      <c r="L440" s="25">
        <f t="shared" ca="1" si="72"/>
        <v>2.4093399237801809</v>
      </c>
      <c r="M440" s="25">
        <f t="shared" ca="1" si="73"/>
        <v>1.6338042054648248E-2</v>
      </c>
      <c r="N440" s="25">
        <f t="shared" ca="1" si="74"/>
        <v>0.25135449314843455</v>
      </c>
      <c r="O440" s="24">
        <f t="shared" si="75"/>
        <v>9.1128744749079633</v>
      </c>
      <c r="P440" s="11">
        <f t="shared" si="76"/>
        <v>0.1097348594840707</v>
      </c>
      <c r="Q440" s="11">
        <f t="shared" si="77"/>
        <v>0</v>
      </c>
      <c r="R440" s="10">
        <f t="shared" ca="1" si="78"/>
        <v>0.98379469985695323</v>
      </c>
      <c r="U440" s="10">
        <f t="shared" ca="1" si="79"/>
        <v>209.82145012359746</v>
      </c>
    </row>
    <row r="441" spans="2:21" ht="43.2" x14ac:dyDescent="0.3">
      <c r="B441" s="103">
        <v>435</v>
      </c>
      <c r="C441" s="103" t="str">
        <f>'14.1.ТС УЧ'!C440</f>
        <v xml:space="preserve">Блочно-модульная котельная EMS-5600M (п. Сатис) </v>
      </c>
      <c r="D441" s="103" t="str">
        <f>'14.1.ТС УЧ'!D440</f>
        <v>ТК45</v>
      </c>
      <c r="E441" s="103" t="str">
        <f>'14.1.ТС УЧ'!E440</f>
        <v xml:space="preserve">ТК46 </v>
      </c>
      <c r="F441" s="103">
        <f>IF('14.1.ТС УЧ'!G440="Подземная канальная или подвальная",2,IF('14.1.ТС УЧ'!G440="Подземная бесканальная",2,IF('14.1.ТС УЧ'!G440="Надземная",1,0)))</f>
        <v>2</v>
      </c>
      <c r="G441" s="103">
        <f t="shared" si="70"/>
        <v>0.05</v>
      </c>
      <c r="H441" s="103">
        <f ca="1">IF(C441=0,0,(YEAR(TODAY())-'14.1.ТС УЧ'!F440)*0.85)</f>
        <v>31.45</v>
      </c>
      <c r="I441" s="103">
        <f>IF(C441=0,0,'14.1.ТС УЧ'!I440/1000)</f>
        <v>8.3000000000000004E-2</v>
      </c>
      <c r="J441" s="24">
        <f>IF(C441=0,0,'14.1.ТС УЧ'!H440/1000)</f>
        <v>0.15</v>
      </c>
      <c r="K441" s="103">
        <f t="shared" si="71"/>
        <v>8.3000000000000004E-2</v>
      </c>
      <c r="L441" s="25">
        <f t="shared" ca="1" si="72"/>
        <v>2.4093399237801809</v>
      </c>
      <c r="M441" s="25">
        <f t="shared" ca="1" si="73"/>
        <v>2.0862422931320068E-2</v>
      </c>
      <c r="N441" s="25">
        <f t="shared" ca="1" si="74"/>
        <v>0.25135449314843455</v>
      </c>
      <c r="O441" s="24">
        <f t="shared" si="75"/>
        <v>9.1027672284865364</v>
      </c>
      <c r="P441" s="11">
        <f t="shared" si="76"/>
        <v>0.10985670345063456</v>
      </c>
      <c r="Q441" s="11">
        <f t="shared" si="77"/>
        <v>0</v>
      </c>
      <c r="R441" s="10">
        <f t="shared" ca="1" si="78"/>
        <v>0.97935369191168475</v>
      </c>
      <c r="U441" s="10">
        <f t="shared" ca="1" si="79"/>
        <v>210.01135590336349</v>
      </c>
    </row>
    <row r="442" spans="2:21" ht="43.2" x14ac:dyDescent="0.3">
      <c r="B442" s="103">
        <v>436</v>
      </c>
      <c r="C442" s="103" t="str">
        <f>'14.1.ТС УЧ'!C441</f>
        <v xml:space="preserve">Блочно-модульная котельная EMS-5600M (п. Сатис) </v>
      </c>
      <c r="D442" s="103" t="str">
        <f>'14.1.ТС УЧ'!D441</f>
        <v>ТК46</v>
      </c>
      <c r="E442" s="103" t="str">
        <f>'14.1.ТС УЧ'!E441</f>
        <v xml:space="preserve">ТК47 </v>
      </c>
      <c r="F442" s="103">
        <f>IF('14.1.ТС УЧ'!G441="Подземная канальная или подвальная",2,IF('14.1.ТС УЧ'!G441="Подземная бесканальная",2,IF('14.1.ТС УЧ'!G441="Надземная",1,0)))</f>
        <v>2</v>
      </c>
      <c r="G442" s="103">
        <f t="shared" si="70"/>
        <v>0.05</v>
      </c>
      <c r="H442" s="103">
        <f ca="1">IF(C442=0,0,(YEAR(TODAY())-'14.1.ТС УЧ'!F441)*0.85)</f>
        <v>31.45</v>
      </c>
      <c r="I442" s="103">
        <f>IF(C442=0,0,'14.1.ТС УЧ'!I441/1000)</f>
        <v>0.05</v>
      </c>
      <c r="J442" s="24">
        <f>IF(C442=0,0,'14.1.ТС УЧ'!H441/1000)</f>
        <v>0.15</v>
      </c>
      <c r="K442" s="103">
        <f t="shared" si="71"/>
        <v>0.05</v>
      </c>
      <c r="L442" s="25">
        <f t="shared" ca="1" si="72"/>
        <v>2.4093399237801809</v>
      </c>
      <c r="M442" s="25">
        <f t="shared" ca="1" si="73"/>
        <v>1.2567724657421729E-2</v>
      </c>
      <c r="N442" s="25">
        <f t="shared" ca="1" si="74"/>
        <v>0.25135449314843455</v>
      </c>
      <c r="O442" s="24">
        <f t="shared" si="75"/>
        <v>9.12129718025915</v>
      </c>
      <c r="P442" s="11">
        <f t="shared" si="76"/>
        <v>0.10963352911735615</v>
      </c>
      <c r="Q442" s="11">
        <f t="shared" si="77"/>
        <v>0</v>
      </c>
      <c r="R442" s="10">
        <f t="shared" ca="1" si="78"/>
        <v>0.98751091939044111</v>
      </c>
      <c r="U442" s="10">
        <f t="shared" ca="1" si="79"/>
        <v>210.12598985484351</v>
      </c>
    </row>
    <row r="443" spans="2:21" ht="43.2" x14ac:dyDescent="0.3">
      <c r="B443" s="103">
        <v>437</v>
      </c>
      <c r="C443" s="103" t="str">
        <f>'14.1.ТС УЧ'!C442</f>
        <v xml:space="preserve">Блочно-модульная котельная EMS-5600M (п. Сатис) </v>
      </c>
      <c r="D443" s="103" t="str">
        <f>'14.1.ТС УЧ'!D442</f>
        <v>ТК47</v>
      </c>
      <c r="E443" s="103" t="str">
        <f>'14.1.ТС УЧ'!E442</f>
        <v xml:space="preserve">ТК48 </v>
      </c>
      <c r="F443" s="103">
        <f>IF('14.1.ТС УЧ'!G442="Подземная канальная или подвальная",2,IF('14.1.ТС УЧ'!G442="Подземная бесканальная",2,IF('14.1.ТС УЧ'!G442="Надземная",1,0)))</f>
        <v>2</v>
      </c>
      <c r="G443" s="103">
        <f t="shared" si="70"/>
        <v>0.05</v>
      </c>
      <c r="H443" s="103">
        <f ca="1">IF(C443=0,0,(YEAR(TODAY())-'14.1.ТС УЧ'!F442)*0.85)</f>
        <v>31.45</v>
      </c>
      <c r="I443" s="103">
        <f>IF(C443=0,0,'14.1.ТС УЧ'!I442/1000)</f>
        <v>7.8E-2</v>
      </c>
      <c r="J443" s="24">
        <f>IF(C443=0,0,'14.1.ТС УЧ'!H442/1000)</f>
        <v>0.15</v>
      </c>
      <c r="K443" s="103">
        <f t="shared" si="71"/>
        <v>7.8E-2</v>
      </c>
      <c r="L443" s="25">
        <f t="shared" ca="1" si="72"/>
        <v>2.4093399237801809</v>
      </c>
      <c r="M443" s="25">
        <f t="shared" ca="1" si="73"/>
        <v>1.9605650465577894E-2</v>
      </c>
      <c r="N443" s="25">
        <f t="shared" ca="1" si="74"/>
        <v>0.25135449314843455</v>
      </c>
      <c r="O443" s="24">
        <f t="shared" si="75"/>
        <v>9.1055747969369332</v>
      </c>
      <c r="P443" s="11">
        <f t="shared" si="76"/>
        <v>0.10982283077136379</v>
      </c>
      <c r="Q443" s="11">
        <f t="shared" si="77"/>
        <v>0</v>
      </c>
      <c r="R443" s="10">
        <f t="shared" ca="1" si="78"/>
        <v>0.98058529042334464</v>
      </c>
      <c r="U443" s="10">
        <f t="shared" ca="1" si="79"/>
        <v>210.30451057160042</v>
      </c>
    </row>
    <row r="444" spans="2:21" ht="43.2" x14ac:dyDescent="0.3">
      <c r="B444" s="103">
        <v>438</v>
      </c>
      <c r="C444" s="103" t="str">
        <f>'14.1.ТС УЧ'!C443</f>
        <v xml:space="preserve">Блочно-модульная котельная EMS-5600M (п. Сатис) </v>
      </c>
      <c r="D444" s="103" t="str">
        <f>'14.1.ТС УЧ'!D443</f>
        <v>ТК48</v>
      </c>
      <c r="E444" s="103" t="str">
        <f>'14.1.ТС УЧ'!E443</f>
        <v xml:space="preserve">УТ17 </v>
      </c>
      <c r="F444" s="103">
        <f>IF('14.1.ТС УЧ'!G443="Подземная канальная или подвальная",2,IF('14.1.ТС УЧ'!G443="Подземная бесканальная",2,IF('14.1.ТС УЧ'!G443="Надземная",1,0)))</f>
        <v>2</v>
      </c>
      <c r="G444" s="103">
        <f t="shared" si="70"/>
        <v>0.05</v>
      </c>
      <c r="H444" s="103">
        <f ca="1">IF(C444=0,0,(YEAR(TODAY())-'14.1.ТС УЧ'!F443)*0.85)</f>
        <v>31.45</v>
      </c>
      <c r="I444" s="103">
        <f>IF(C444=0,0,'14.1.ТС УЧ'!I443/1000)</f>
        <v>7.8E-2</v>
      </c>
      <c r="J444" s="24">
        <f>IF(C444=0,0,'14.1.ТС УЧ'!H443/1000)</f>
        <v>0.125</v>
      </c>
      <c r="K444" s="103">
        <f t="shared" si="71"/>
        <v>7.8E-2</v>
      </c>
      <c r="L444" s="25">
        <f t="shared" ca="1" si="72"/>
        <v>2.4093399237801809</v>
      </c>
      <c r="M444" s="25">
        <f t="shared" ca="1" si="73"/>
        <v>1.9605650465577894E-2</v>
      </c>
      <c r="N444" s="25">
        <f t="shared" ca="1" si="74"/>
        <v>0.25135449314843455</v>
      </c>
      <c r="O444" s="24">
        <f t="shared" si="75"/>
        <v>7.8881056476618241</v>
      </c>
      <c r="P444" s="11">
        <f t="shared" si="76"/>
        <v>0.12677314993827674</v>
      </c>
      <c r="Q444" s="11">
        <f t="shared" si="77"/>
        <v>0</v>
      </c>
      <c r="R444" s="10">
        <f t="shared" ca="1" si="78"/>
        <v>0.98058529042334464</v>
      </c>
      <c r="U444" s="10">
        <f t="shared" ca="1" si="79"/>
        <v>210.45916201376403</v>
      </c>
    </row>
    <row r="445" spans="2:21" ht="43.2" x14ac:dyDescent="0.3">
      <c r="B445" s="103">
        <v>439</v>
      </c>
      <c r="C445" s="103" t="str">
        <f>'14.1.ТС УЧ'!C444</f>
        <v xml:space="preserve">Блочно-модульная котельная EMS-5600M (п. Сатис) </v>
      </c>
      <c r="D445" s="103" t="str">
        <f>'14.1.ТС УЧ'!D444</f>
        <v>ТК8</v>
      </c>
      <c r="E445" s="103" t="str">
        <f>'14.1.ТС УЧ'!E444</f>
        <v xml:space="preserve">УТ11 </v>
      </c>
      <c r="F445" s="103">
        <f>IF('14.1.ТС УЧ'!G444="Подземная канальная или подвальная",2,IF('14.1.ТС УЧ'!G444="Подземная бесканальная",2,IF('14.1.ТС УЧ'!G444="Надземная",1,0)))</f>
        <v>2</v>
      </c>
      <c r="G445" s="103">
        <f t="shared" si="70"/>
        <v>0.05</v>
      </c>
      <c r="H445" s="103">
        <f ca="1">IF(C445=0,0,(YEAR(TODAY())-'14.1.ТС УЧ'!F444)*0.85)</f>
        <v>32.299999999999997</v>
      </c>
      <c r="I445" s="103">
        <f>IF(C445=0,0,'14.1.ТС УЧ'!I444/1000)</f>
        <v>1.4999999999999999E-2</v>
      </c>
      <c r="J445" s="24">
        <f>IF(C445=0,0,'14.1.ТС УЧ'!H444/1000)</f>
        <v>0.125</v>
      </c>
      <c r="K445" s="103">
        <f t="shared" si="71"/>
        <v>1.4999999999999999E-2</v>
      </c>
      <c r="L445" s="25">
        <f t="shared" ca="1" si="72"/>
        <v>2.5139439617343742</v>
      </c>
      <c r="M445" s="25">
        <f t="shared" ca="1" si="73"/>
        <v>4.4255305937160655E-3</v>
      </c>
      <c r="N445" s="25">
        <f t="shared" ca="1" si="74"/>
        <v>0.29503537291440435</v>
      </c>
      <c r="O445" s="24">
        <f t="shared" si="75"/>
        <v>7.9165295304324594</v>
      </c>
      <c r="P445" s="11">
        <f t="shared" si="76"/>
        <v>0.12631797761327526</v>
      </c>
      <c r="Q445" s="11">
        <f t="shared" si="77"/>
        <v>0</v>
      </c>
      <c r="R445" s="10">
        <f t="shared" ca="1" si="78"/>
        <v>0.99558424763686426</v>
      </c>
      <c r="U445" s="10">
        <f t="shared" ca="1" si="79"/>
        <v>210.49419685739701</v>
      </c>
    </row>
    <row r="446" spans="2:21" ht="43.2" x14ac:dyDescent="0.3">
      <c r="B446" s="103">
        <v>440</v>
      </c>
      <c r="C446" s="103" t="str">
        <f>'14.1.ТС УЧ'!C445</f>
        <v xml:space="preserve">Блочно-модульная котельная EMS-5600M (п. Сатис) </v>
      </c>
      <c r="D446" s="103" t="str">
        <f>'14.1.ТС УЧ'!D445</f>
        <v>УТ11</v>
      </c>
      <c r="E446" s="103" t="str">
        <f>'14.1.ТС УЧ'!E445</f>
        <v xml:space="preserve">ТК9 </v>
      </c>
      <c r="F446" s="103">
        <f>IF('14.1.ТС УЧ'!G445="Подземная канальная или подвальная",2,IF('14.1.ТС УЧ'!G445="Подземная бесканальная",2,IF('14.1.ТС УЧ'!G445="Надземная",1,0)))</f>
        <v>2</v>
      </c>
      <c r="G446" s="103">
        <f t="shared" si="70"/>
        <v>0.05</v>
      </c>
      <c r="H446" s="103">
        <f ca="1">IF(C446=0,0,(YEAR(TODAY())-'14.1.ТС УЧ'!F445)*0.85)</f>
        <v>32.299999999999997</v>
      </c>
      <c r="I446" s="103">
        <f>IF(C446=0,0,'14.1.ТС УЧ'!I445/1000)</f>
        <v>3.2000000000000001E-2</v>
      </c>
      <c r="J446" s="24">
        <f>IF(C446=0,0,'14.1.ТС УЧ'!H445/1000)</f>
        <v>0.125</v>
      </c>
      <c r="K446" s="103">
        <f t="shared" si="71"/>
        <v>3.2000000000000001E-2</v>
      </c>
      <c r="L446" s="25">
        <f t="shared" ca="1" si="72"/>
        <v>2.5139439617343742</v>
      </c>
      <c r="M446" s="25">
        <f t="shared" ca="1" si="73"/>
        <v>9.4411319332609392E-3</v>
      </c>
      <c r="N446" s="25">
        <f t="shared" ca="1" si="74"/>
        <v>0.29503537291440435</v>
      </c>
      <c r="O446" s="24">
        <f t="shared" si="75"/>
        <v>7.9088595938118118</v>
      </c>
      <c r="P446" s="11">
        <f t="shared" si="76"/>
        <v>0.12644047958348351</v>
      </c>
      <c r="Q446" s="11">
        <f t="shared" si="77"/>
        <v>0</v>
      </c>
      <c r="R446" s="10">
        <f t="shared" ca="1" si="78"/>
        <v>0.99060329562741034</v>
      </c>
      <c r="U446" s="10">
        <f t="shared" ca="1" si="79"/>
        <v>210.56886544426382</v>
      </c>
    </row>
    <row r="447" spans="2:21" ht="43.2" x14ac:dyDescent="0.3">
      <c r="B447" s="103">
        <v>441</v>
      </c>
      <c r="C447" s="103" t="str">
        <f>'14.1.ТС УЧ'!C446</f>
        <v xml:space="preserve">Блочно-модульная котельная EMS-5600M (п. Сатис) </v>
      </c>
      <c r="D447" s="103" t="str">
        <f>'14.1.ТС УЧ'!D446</f>
        <v>ТК9</v>
      </c>
      <c r="E447" s="103" t="str">
        <f>'14.1.ТС УЧ'!E446</f>
        <v xml:space="preserve">ТК10 </v>
      </c>
      <c r="F447" s="103">
        <f>IF('14.1.ТС УЧ'!G446="Подземная канальная или подвальная",2,IF('14.1.ТС УЧ'!G446="Подземная бесканальная",2,IF('14.1.ТС УЧ'!G446="Надземная",1,0)))</f>
        <v>2</v>
      </c>
      <c r="G447" s="103">
        <f t="shared" si="70"/>
        <v>0.05</v>
      </c>
      <c r="H447" s="103">
        <f ca="1">IF(C447=0,0,(YEAR(TODAY())-'14.1.ТС УЧ'!F446)*0.85)</f>
        <v>32.299999999999997</v>
      </c>
      <c r="I447" s="103">
        <f>IF(C447=0,0,'14.1.ТС УЧ'!I446/1000)</f>
        <v>5.0999999999999997E-2</v>
      </c>
      <c r="J447" s="24">
        <f>IF(C447=0,0,'14.1.ТС УЧ'!H446/1000)</f>
        <v>0.125</v>
      </c>
      <c r="K447" s="103">
        <f t="shared" si="71"/>
        <v>5.0999999999999997E-2</v>
      </c>
      <c r="L447" s="25">
        <f t="shared" ca="1" si="72"/>
        <v>2.5139439617343742</v>
      </c>
      <c r="M447" s="25">
        <f t="shared" ca="1" si="73"/>
        <v>1.504680401863462E-2</v>
      </c>
      <c r="N447" s="25">
        <f t="shared" ca="1" si="74"/>
        <v>0.29503537291440435</v>
      </c>
      <c r="O447" s="24">
        <f t="shared" si="75"/>
        <v>7.9002873117063812</v>
      </c>
      <c r="P447" s="11">
        <f t="shared" si="76"/>
        <v>0.12657767503192366</v>
      </c>
      <c r="Q447" s="11">
        <f t="shared" si="77"/>
        <v>0</v>
      </c>
      <c r="R447" s="10">
        <f t="shared" ca="1" si="78"/>
        <v>0.98506583348446852</v>
      </c>
      <c r="U447" s="10">
        <f t="shared" ca="1" si="79"/>
        <v>210.68773951913397</v>
      </c>
    </row>
    <row r="448" spans="2:21" ht="43.2" x14ac:dyDescent="0.3">
      <c r="B448" s="103">
        <v>442</v>
      </c>
      <c r="C448" s="103" t="str">
        <f>'14.1.ТС УЧ'!C447</f>
        <v xml:space="preserve">Блочно-модульная котельная EMS-5600M (п. Сатис) </v>
      </c>
      <c r="D448" s="103" t="str">
        <f>'14.1.ТС УЧ'!D447</f>
        <v>ТК17</v>
      </c>
      <c r="E448" s="103" t="str">
        <f>'14.1.ТС УЧ'!E447</f>
        <v xml:space="preserve">ТК18 </v>
      </c>
      <c r="F448" s="103">
        <f>IF('14.1.ТС УЧ'!G447="Подземная канальная или подвальная",2,IF('14.1.ТС УЧ'!G447="Подземная бесканальная",2,IF('14.1.ТС УЧ'!G447="Надземная",1,0)))</f>
        <v>2</v>
      </c>
      <c r="G448" s="103">
        <f t="shared" si="70"/>
        <v>0.05</v>
      </c>
      <c r="H448" s="103">
        <f ca="1">IF(C448=0,0,(YEAR(TODAY())-'14.1.ТС УЧ'!F447)*0.85)</f>
        <v>17</v>
      </c>
      <c r="I448" s="103">
        <f>IF(C448=0,0,'14.1.ТС УЧ'!I447/1000)</f>
        <v>4.2000000000000003E-2</v>
      </c>
      <c r="J448" s="24">
        <f>IF(C448=0,0,'14.1.ТС УЧ'!H447/1000)</f>
        <v>0.1</v>
      </c>
      <c r="K448" s="103">
        <f t="shared" si="71"/>
        <v>4.2000000000000003E-2</v>
      </c>
      <c r="L448" s="25">
        <f t="shared" ca="1" si="72"/>
        <v>1</v>
      </c>
      <c r="M448" s="25">
        <f t="shared" ca="1" si="73"/>
        <v>2.1000000000000003E-3</v>
      </c>
      <c r="N448" s="25">
        <f t="shared" ca="1" si="74"/>
        <v>0.05</v>
      </c>
      <c r="O448" s="24">
        <f t="shared" si="75"/>
        <v>6.7310856534728876</v>
      </c>
      <c r="P448" s="11">
        <f t="shared" si="76"/>
        <v>0.1485644443529035</v>
      </c>
      <c r="Q448" s="11">
        <f t="shared" si="77"/>
        <v>0</v>
      </c>
      <c r="R448" s="10">
        <f t="shared" ca="1" si="78"/>
        <v>0.99790220345730996</v>
      </c>
      <c r="U448" s="10">
        <f t="shared" ca="1" si="79"/>
        <v>210.70187479900628</v>
      </c>
    </row>
    <row r="449" spans="2:21" ht="43.2" x14ac:dyDescent="0.3">
      <c r="B449" s="103">
        <v>443</v>
      </c>
      <c r="C449" s="103" t="str">
        <f>'14.1.ТС УЧ'!C448</f>
        <v xml:space="preserve">Блочно-модульная котельная EMS-5600M (п. Сатис) </v>
      </c>
      <c r="D449" s="103" t="str">
        <f>'14.1.ТС УЧ'!D448</f>
        <v>ТК18</v>
      </c>
      <c r="E449" s="103" t="str">
        <f>'14.1.ТС УЧ'!E448</f>
        <v xml:space="preserve">ТК19 </v>
      </c>
      <c r="F449" s="103">
        <f>IF('14.1.ТС УЧ'!G448="Подземная канальная или подвальная",2,IF('14.1.ТС УЧ'!G448="Подземная бесканальная",2,IF('14.1.ТС УЧ'!G448="Надземная",1,0)))</f>
        <v>2</v>
      </c>
      <c r="G449" s="103">
        <f t="shared" si="70"/>
        <v>0.05</v>
      </c>
      <c r="H449" s="103">
        <f ca="1">IF(C449=0,0,(YEAR(TODAY())-'14.1.ТС УЧ'!F448)*0.85)</f>
        <v>17</v>
      </c>
      <c r="I449" s="103">
        <f>IF(C449=0,0,'14.1.ТС УЧ'!I448/1000)</f>
        <v>3.5999999999999997E-2</v>
      </c>
      <c r="J449" s="24">
        <f>IF(C449=0,0,'14.1.ТС УЧ'!H448/1000)</f>
        <v>0.1</v>
      </c>
      <c r="K449" s="103">
        <f t="shared" si="71"/>
        <v>3.5999999999999997E-2</v>
      </c>
      <c r="L449" s="25">
        <f t="shared" ca="1" si="72"/>
        <v>1</v>
      </c>
      <c r="M449" s="25">
        <f t="shared" ca="1" si="73"/>
        <v>1.8E-3</v>
      </c>
      <c r="N449" s="25">
        <f t="shared" ca="1" si="74"/>
        <v>0.05</v>
      </c>
      <c r="O449" s="24">
        <f t="shared" si="75"/>
        <v>6.7331567583369951</v>
      </c>
      <c r="P449" s="11">
        <f t="shared" si="76"/>
        <v>0.14851874624213968</v>
      </c>
      <c r="Q449" s="11">
        <f t="shared" si="77"/>
        <v>0</v>
      </c>
      <c r="R449" s="10">
        <f t="shared" ca="1" si="78"/>
        <v>0.99820161902843729</v>
      </c>
      <c r="U449" s="10">
        <f t="shared" ca="1" si="79"/>
        <v>210.71399448117128</v>
      </c>
    </row>
    <row r="450" spans="2:21" ht="43.2" x14ac:dyDescent="0.3">
      <c r="B450" s="103">
        <v>444</v>
      </c>
      <c r="C450" s="103" t="str">
        <f>'14.1.ТС УЧ'!C449</f>
        <v xml:space="preserve">Блочно-модульная котельная EMS-5600M (п. Сатис) </v>
      </c>
      <c r="D450" s="103" t="str">
        <f>'14.1.ТС УЧ'!D449</f>
        <v>ТК19</v>
      </c>
      <c r="E450" s="103" t="str">
        <f>'14.1.ТС УЧ'!E449</f>
        <v xml:space="preserve">ТК20 </v>
      </c>
      <c r="F450" s="103">
        <f>IF('14.1.ТС УЧ'!G449="Подземная канальная или подвальная",2,IF('14.1.ТС УЧ'!G449="Подземная бесканальная",2,IF('14.1.ТС УЧ'!G449="Надземная",1,0)))</f>
        <v>2</v>
      </c>
      <c r="G450" s="103">
        <f t="shared" si="70"/>
        <v>0.05</v>
      </c>
      <c r="H450" s="103">
        <f ca="1">IF(C450=0,0,(YEAR(TODAY())-'14.1.ТС УЧ'!F449)*0.85)</f>
        <v>16.149999999999999</v>
      </c>
      <c r="I450" s="103">
        <f>IF(C450=0,0,'14.1.ТС УЧ'!I449/1000)</f>
        <v>7.0000000000000007E-2</v>
      </c>
      <c r="J450" s="24">
        <f>IF(C450=0,0,'14.1.ТС УЧ'!H449/1000)</f>
        <v>0.1</v>
      </c>
      <c r="K450" s="103">
        <f t="shared" si="71"/>
        <v>7.0000000000000007E-2</v>
      </c>
      <c r="L450" s="25">
        <f t="shared" ca="1" si="72"/>
        <v>1</v>
      </c>
      <c r="M450" s="25">
        <f t="shared" ca="1" si="73"/>
        <v>3.5000000000000005E-3</v>
      </c>
      <c r="N450" s="25">
        <f t="shared" ca="1" si="74"/>
        <v>0.05</v>
      </c>
      <c r="O450" s="24">
        <f t="shared" si="75"/>
        <v>6.7214204974403762</v>
      </c>
      <c r="P450" s="11">
        <f t="shared" si="76"/>
        <v>0.14877807457230446</v>
      </c>
      <c r="Q450" s="11">
        <f t="shared" si="77"/>
        <v>0</v>
      </c>
      <c r="R450" s="10">
        <f t="shared" ca="1" si="78"/>
        <v>0.99650611786041488</v>
      </c>
      <c r="U450" s="10">
        <f t="shared" ca="1" si="79"/>
        <v>210.73751945291232</v>
      </c>
    </row>
    <row r="451" spans="2:21" ht="43.2" x14ac:dyDescent="0.3">
      <c r="B451" s="103">
        <v>445</v>
      </c>
      <c r="C451" s="103" t="str">
        <f>'14.1.ТС УЧ'!C450</f>
        <v xml:space="preserve">Блочно-модульная котельная EMS-5600M (п. Сатис) </v>
      </c>
      <c r="D451" s="103" t="str">
        <f>'14.1.ТС УЧ'!D450</f>
        <v>ТК20</v>
      </c>
      <c r="E451" s="103" t="str">
        <f>'14.1.ТС УЧ'!E450</f>
        <v xml:space="preserve">ул. Советская, 5 </v>
      </c>
      <c r="F451" s="103">
        <f>IF('14.1.ТС УЧ'!G450="Подземная канальная или подвальная",2,IF('14.1.ТС УЧ'!G450="Подземная бесканальная",2,IF('14.1.ТС УЧ'!G450="Надземная",1,0)))</f>
        <v>2</v>
      </c>
      <c r="G451" s="103">
        <f t="shared" si="70"/>
        <v>0.05</v>
      </c>
      <c r="H451" s="103">
        <f ca="1">IF(C451=0,0,(YEAR(TODAY())-'14.1.ТС УЧ'!F450)*0.85)</f>
        <v>13.6</v>
      </c>
      <c r="I451" s="103">
        <f>IF(C451=0,0,'14.1.ТС УЧ'!I450/1000)</f>
        <v>3.5000000000000003E-2</v>
      </c>
      <c r="J451" s="24">
        <f>IF(C451=0,0,'14.1.ТС УЧ'!H450/1000)</f>
        <v>0.1</v>
      </c>
      <c r="K451" s="103">
        <f t="shared" si="71"/>
        <v>3.5000000000000003E-2</v>
      </c>
      <c r="L451" s="25">
        <f t="shared" ca="1" si="72"/>
        <v>1</v>
      </c>
      <c r="M451" s="25">
        <f t="shared" ca="1" si="73"/>
        <v>1.7500000000000003E-3</v>
      </c>
      <c r="N451" s="25">
        <f t="shared" ca="1" si="74"/>
        <v>0.05</v>
      </c>
      <c r="O451" s="24">
        <f t="shared" si="75"/>
        <v>6.7335019424810136</v>
      </c>
      <c r="P451" s="11">
        <f t="shared" si="76"/>
        <v>0.14851113262344168</v>
      </c>
      <c r="Q451" s="11">
        <f t="shared" si="77"/>
        <v>0</v>
      </c>
      <c r="R451" s="10">
        <f t="shared" ca="1" si="78"/>
        <v>0.99825153035716152</v>
      </c>
      <c r="U451" s="10">
        <f t="shared" ca="1" si="79"/>
        <v>210.74930308131167</v>
      </c>
    </row>
    <row r="452" spans="2:21" ht="43.2" x14ac:dyDescent="0.3">
      <c r="B452" s="103">
        <v>446</v>
      </c>
      <c r="C452" s="103" t="str">
        <f>'14.1.ТС УЧ'!C451</f>
        <v xml:space="preserve">Блочно-модульная котельная EMS-5600M (п. Сатис) </v>
      </c>
      <c r="D452" s="103" t="str">
        <f>'14.1.ТС УЧ'!D451</f>
        <v>УТ17</v>
      </c>
      <c r="E452" s="103" t="str">
        <f>'14.1.ТС УЧ'!E451</f>
        <v xml:space="preserve">ТК49 </v>
      </c>
      <c r="F452" s="103">
        <f>IF('14.1.ТС УЧ'!G451="Подземная канальная или подвальная",2,IF('14.1.ТС УЧ'!G451="Подземная бесканальная",2,IF('14.1.ТС УЧ'!G451="Надземная",1,0)))</f>
        <v>2</v>
      </c>
      <c r="G452" s="103">
        <f t="shared" si="70"/>
        <v>0.05</v>
      </c>
      <c r="H452" s="103">
        <f ca="1">IF(C452=0,0,(YEAR(TODAY())-'14.1.ТС УЧ'!F451)*0.85)</f>
        <v>37.4</v>
      </c>
      <c r="I452" s="103">
        <f>IF(C452=0,0,'14.1.ТС УЧ'!I451/1000)</f>
        <v>2.4E-2</v>
      </c>
      <c r="J452" s="24">
        <f>IF(C452=0,0,'14.1.ТС УЧ'!H451/1000)</f>
        <v>0.1</v>
      </c>
      <c r="K452" s="103">
        <f t="shared" si="71"/>
        <v>2.4E-2</v>
      </c>
      <c r="L452" s="25">
        <f t="shared" ca="1" si="72"/>
        <v>3.2441481996433552</v>
      </c>
      <c r="M452" s="25">
        <f t="shared" ca="1" si="73"/>
        <v>2.316274471867763E-2</v>
      </c>
      <c r="N452" s="25">
        <f t="shared" ca="1" si="74"/>
        <v>0.96511436327823452</v>
      </c>
      <c r="O452" s="24">
        <f t="shared" si="75"/>
        <v>6.7372989680652138</v>
      </c>
      <c r="P452" s="11">
        <f t="shared" si="76"/>
        <v>0.14842743430861513</v>
      </c>
      <c r="Q452" s="11">
        <f t="shared" si="77"/>
        <v>0</v>
      </c>
      <c r="R452" s="10">
        <f t="shared" ca="1" si="78"/>
        <v>0.97710345240638974</v>
      </c>
      <c r="U452" s="10">
        <f t="shared" ca="1" si="79"/>
        <v>210.90535741740237</v>
      </c>
    </row>
    <row r="453" spans="2:21" ht="43.2" x14ac:dyDescent="0.3">
      <c r="B453" s="103">
        <v>447</v>
      </c>
      <c r="C453" s="103" t="str">
        <f>'14.1.ТС УЧ'!C452</f>
        <v xml:space="preserve">Блочно-модульная котельная EMS-5600M (п. Сатис) </v>
      </c>
      <c r="D453" s="103" t="str">
        <f>'14.1.ТС УЧ'!D452</f>
        <v>ТК48</v>
      </c>
      <c r="E453" s="103" t="str">
        <f>'14.1.ТС УЧ'!E452</f>
        <v xml:space="preserve">ул. Ленина, 7Б </v>
      </c>
      <c r="F453" s="103">
        <f>IF('14.1.ТС УЧ'!G452="Подземная канальная или подвальная",2,IF('14.1.ТС УЧ'!G452="Подземная бесканальная",2,IF('14.1.ТС УЧ'!G452="Надземная",1,0)))</f>
        <v>2</v>
      </c>
      <c r="G453" s="103">
        <f t="shared" si="70"/>
        <v>0.05</v>
      </c>
      <c r="H453" s="103">
        <f ca="1">IF(C453=0,0,(YEAR(TODAY())-'14.1.ТС УЧ'!F452)*0.85)</f>
        <v>23.8</v>
      </c>
      <c r="I453" s="103">
        <f>IF(C453=0,0,'14.1.ТС УЧ'!I452/1000)</f>
        <v>5.5E-2</v>
      </c>
      <c r="J453" s="24">
        <f>IF(C453=0,0,'14.1.ТС УЧ'!H452/1000)</f>
        <v>8.1000000000000003E-2</v>
      </c>
      <c r="K453" s="103">
        <f t="shared" si="71"/>
        <v>5.5E-2</v>
      </c>
      <c r="L453" s="25">
        <f t="shared" ca="1" si="72"/>
        <v>1.643540603691559</v>
      </c>
      <c r="M453" s="25">
        <f t="shared" ca="1" si="73"/>
        <v>4.8047993500862718E-3</v>
      </c>
      <c r="N453" s="25">
        <f t="shared" ca="1" si="74"/>
        <v>8.7359988183386764E-2</v>
      </c>
      <c r="O453" s="24">
        <f t="shared" si="75"/>
        <v>5.8738653571639352</v>
      </c>
      <c r="P453" s="11">
        <f t="shared" si="76"/>
        <v>0.17024564561739081</v>
      </c>
      <c r="Q453" s="11">
        <f t="shared" si="77"/>
        <v>0</v>
      </c>
      <c r="R453" s="10">
        <f t="shared" ca="1" si="78"/>
        <v>0.9952067252331529</v>
      </c>
      <c r="U453" s="10">
        <f t="shared" ca="1" si="79"/>
        <v>210.93358016185297</v>
      </c>
    </row>
    <row r="454" spans="2:21" ht="43.2" x14ac:dyDescent="0.3">
      <c r="B454" s="103">
        <v>448</v>
      </c>
      <c r="C454" s="103" t="str">
        <f>'14.1.ТС УЧ'!C453</f>
        <v xml:space="preserve">Блочно-модульная котельная EMS-5600M (п. Сатис) </v>
      </c>
      <c r="D454" s="103" t="str">
        <f>'14.1.ТС УЧ'!D453</f>
        <v>ТК49</v>
      </c>
      <c r="E454" s="103" t="str">
        <f>'14.1.ТС УЧ'!E453</f>
        <v xml:space="preserve">ГрОт-Ленина, 10 </v>
      </c>
      <c r="F454" s="103">
        <f>IF('14.1.ТС УЧ'!G453="Подземная канальная или подвальная",2,IF('14.1.ТС УЧ'!G453="Подземная бесканальная",2,IF('14.1.ТС УЧ'!G453="Надземная",1,0)))</f>
        <v>2</v>
      </c>
      <c r="G454" s="103">
        <f t="shared" si="70"/>
        <v>0.05</v>
      </c>
      <c r="H454" s="103">
        <f ca="1">IF(C454=0,0,(YEAR(TODAY())-'14.1.ТС УЧ'!F453)*0.85)</f>
        <v>30.599999999999998</v>
      </c>
      <c r="I454" s="103">
        <f>IF(C454=0,0,'14.1.ТС УЧ'!I453/1000)</f>
        <v>3.3000000000000002E-2</v>
      </c>
      <c r="J454" s="24">
        <f>IF(C454=0,0,'14.1.ТС УЧ'!H453/1000)</f>
        <v>8.1000000000000003E-2</v>
      </c>
      <c r="K454" s="103">
        <f t="shared" si="71"/>
        <v>3.3000000000000002E-2</v>
      </c>
      <c r="L454" s="25">
        <f t="shared" ca="1" si="72"/>
        <v>2.3090884111498902</v>
      </c>
      <c r="M454" s="25">
        <f t="shared" ca="1" si="73"/>
        <v>7.1340514100850958E-3</v>
      </c>
      <c r="N454" s="25">
        <f t="shared" ca="1" si="74"/>
        <v>0.21618337606318472</v>
      </c>
      <c r="O454" s="24">
        <f t="shared" si="75"/>
        <v>5.8797626886742487</v>
      </c>
      <c r="P454" s="11">
        <f t="shared" si="76"/>
        <v>0.1700748912751574</v>
      </c>
      <c r="Q454" s="11">
        <f t="shared" si="77"/>
        <v>0</v>
      </c>
      <c r="R454" s="10">
        <f t="shared" ca="1" si="78"/>
        <v>0.99289133552822795</v>
      </c>
      <c r="U454" s="10">
        <f t="shared" ca="1" si="79"/>
        <v>210.97552669115308</v>
      </c>
    </row>
    <row r="455" spans="2:21" ht="43.2" x14ac:dyDescent="0.3">
      <c r="B455" s="103">
        <v>449</v>
      </c>
      <c r="C455" s="103" t="str">
        <f>'14.1.ТС УЧ'!C454</f>
        <v xml:space="preserve">Блочно-модульная котельная EMS-5600M (п. Сатис) </v>
      </c>
      <c r="D455" s="103" t="str">
        <f>'14.1.ТС УЧ'!D454</f>
        <v>ТК6</v>
      </c>
      <c r="E455" s="103" t="str">
        <f>'14.1.ТС УЧ'!E454</f>
        <v xml:space="preserve">ул. Мира, 22 </v>
      </c>
      <c r="F455" s="103">
        <f>IF('14.1.ТС УЧ'!G454="Подземная канальная или подвальная",2,IF('14.1.ТС УЧ'!G454="Подземная бесканальная",2,IF('14.1.ТС УЧ'!G454="Надземная",1,0)))</f>
        <v>2</v>
      </c>
      <c r="G455" s="103">
        <f t="shared" si="70"/>
        <v>0.05</v>
      </c>
      <c r="H455" s="103">
        <f ca="1">IF(C455=0,0,(YEAR(TODAY())-'14.1.ТС УЧ'!F454)*0.85)</f>
        <v>28.9</v>
      </c>
      <c r="I455" s="103">
        <f>IF(C455=0,0,'14.1.ТС УЧ'!I454/1000)</f>
        <v>6.3E-2</v>
      </c>
      <c r="J455" s="24">
        <f>IF(C455=0,0,'14.1.ТС УЧ'!H454/1000)</f>
        <v>8.1000000000000003E-2</v>
      </c>
      <c r="K455" s="103">
        <f t="shared" si="71"/>
        <v>6.3E-2</v>
      </c>
      <c r="L455" s="25">
        <f t="shared" ca="1" si="72"/>
        <v>2.1209260714102172</v>
      </c>
      <c r="M455" s="25">
        <f t="shared" ca="1" si="73"/>
        <v>1.0350062253480551E-2</v>
      </c>
      <c r="N455" s="25">
        <f t="shared" ca="1" si="74"/>
        <v>0.16428670243619922</v>
      </c>
      <c r="O455" s="24">
        <f t="shared" si="75"/>
        <v>5.8717208729783668</v>
      </c>
      <c r="P455" s="11">
        <f t="shared" si="76"/>
        <v>0.17030782314636167</v>
      </c>
      <c r="Q455" s="11">
        <f t="shared" si="77"/>
        <v>0</v>
      </c>
      <c r="R455" s="10">
        <f t="shared" ca="1" si="78"/>
        <v>0.98970331532835609</v>
      </c>
      <c r="U455" s="10">
        <f t="shared" ca="1" si="79"/>
        <v>211.03629936772347</v>
      </c>
    </row>
    <row r="456" spans="2:21" ht="43.2" x14ac:dyDescent="0.3">
      <c r="B456" s="103">
        <v>450</v>
      </c>
      <c r="C456" s="103" t="str">
        <f>'14.1.ТС УЧ'!C455</f>
        <v xml:space="preserve">Блочно-модульная котельная EMS-5600M (п. Сатис) </v>
      </c>
      <c r="D456" s="103" t="str">
        <f>'14.1.ТС УЧ'!D455</f>
        <v>ТК8</v>
      </c>
      <c r="E456" s="103" t="str">
        <f>'14.1.ТС УЧ'!E455</f>
        <v xml:space="preserve">ул. Мира, 11 </v>
      </c>
      <c r="F456" s="103">
        <f>IF('14.1.ТС УЧ'!G455="Подземная канальная или подвальная",2,IF('14.1.ТС УЧ'!G455="Подземная бесканальная",2,IF('14.1.ТС УЧ'!G455="Надземная",1,0)))</f>
        <v>2</v>
      </c>
      <c r="G456" s="103">
        <f t="shared" si="70"/>
        <v>0.05</v>
      </c>
      <c r="H456" s="103">
        <f ca="1">IF(C456=0,0,(YEAR(TODAY())-'14.1.ТС УЧ'!F455)*0.85)</f>
        <v>38.25</v>
      </c>
      <c r="I456" s="103">
        <f>IF(C456=0,0,'14.1.ТС УЧ'!I455/1000)</f>
        <v>0.03</v>
      </c>
      <c r="J456" s="24">
        <f>IF(C456=0,0,'14.1.ТС УЧ'!H455/1000)</f>
        <v>8.1000000000000003E-2</v>
      </c>
      <c r="K456" s="103">
        <f t="shared" si="71"/>
        <v>0.03</v>
      </c>
      <c r="L456" s="25">
        <f t="shared" ca="1" si="72"/>
        <v>3.3849963207636384</v>
      </c>
      <c r="M456" s="25">
        <f t="shared" ca="1" si="73"/>
        <v>3.678452044710348E-2</v>
      </c>
      <c r="N456" s="25">
        <f t="shared" ca="1" si="74"/>
        <v>1.226150681570116</v>
      </c>
      <c r="O456" s="24">
        <f t="shared" si="75"/>
        <v>5.8805668702438378</v>
      </c>
      <c r="P456" s="11">
        <f t="shared" si="76"/>
        <v>0.17005163312742586</v>
      </c>
      <c r="Q456" s="11">
        <f t="shared" si="77"/>
        <v>0</v>
      </c>
      <c r="R456" s="10">
        <f t="shared" ca="1" si="78"/>
        <v>0.96388381022587677</v>
      </c>
      <c r="U456" s="10">
        <f t="shared" ca="1" si="79"/>
        <v>211.25261320000251</v>
      </c>
    </row>
    <row r="457" spans="2:21" ht="43.2" x14ac:dyDescent="0.3">
      <c r="B457" s="103">
        <v>451</v>
      </c>
      <c r="C457" s="103" t="str">
        <f>'14.1.ТС УЧ'!C456</f>
        <v xml:space="preserve">Блочно-модульная котельная EMS-5600M (п. Сатис) </v>
      </c>
      <c r="D457" s="103" t="str">
        <f>'14.1.ТС УЧ'!D456</f>
        <v>ТК10</v>
      </c>
      <c r="E457" s="103" t="str">
        <f>'14.1.ТС УЧ'!E456</f>
        <v xml:space="preserve">ТК11 </v>
      </c>
      <c r="F457" s="103">
        <f>IF('14.1.ТС УЧ'!G456="Подземная канальная или подвальная",2,IF('14.1.ТС УЧ'!G456="Подземная бесканальная",2,IF('14.1.ТС УЧ'!G456="Надземная",1,0)))</f>
        <v>2</v>
      </c>
      <c r="G457" s="103">
        <f t="shared" si="70"/>
        <v>0.05</v>
      </c>
      <c r="H457" s="103">
        <f ca="1">IF(C457=0,0,(YEAR(TODAY())-'14.1.ТС УЧ'!F456)*0.85)</f>
        <v>30.599999999999998</v>
      </c>
      <c r="I457" s="103">
        <f>IF(C457=0,0,'14.1.ТС УЧ'!I456/1000)</f>
        <v>7.4999999999999997E-2</v>
      </c>
      <c r="J457" s="24">
        <f>IF(C457=0,0,'14.1.ТС УЧ'!H456/1000)</f>
        <v>8.1000000000000003E-2</v>
      </c>
      <c r="K457" s="103">
        <f t="shared" si="71"/>
        <v>7.4999999999999997E-2</v>
      </c>
      <c r="L457" s="25">
        <f t="shared" ca="1" si="72"/>
        <v>2.3090884111498902</v>
      </c>
      <c r="M457" s="25">
        <f t="shared" ca="1" si="73"/>
        <v>1.6213753204738852E-2</v>
      </c>
      <c r="N457" s="25">
        <f t="shared" ca="1" si="74"/>
        <v>0.21618337606318472</v>
      </c>
      <c r="O457" s="24">
        <f t="shared" si="75"/>
        <v>5.8685041467000136</v>
      </c>
      <c r="P457" s="11">
        <f t="shared" si="76"/>
        <v>0.17040117464385224</v>
      </c>
      <c r="Q457" s="11">
        <f t="shared" si="77"/>
        <v>0</v>
      </c>
      <c r="R457" s="10">
        <f t="shared" ca="1" si="78"/>
        <v>0.98391698216775192</v>
      </c>
      <c r="U457" s="10">
        <f t="shared" ca="1" si="79"/>
        <v>211.3477636779181</v>
      </c>
    </row>
    <row r="458" spans="2:21" ht="43.2" x14ac:dyDescent="0.3">
      <c r="B458" s="103">
        <v>452</v>
      </c>
      <c r="C458" s="103" t="str">
        <f>'14.1.ТС УЧ'!C457</f>
        <v xml:space="preserve">Блочно-модульная котельная EMS-5600M (п. Сатис) </v>
      </c>
      <c r="D458" s="103" t="str">
        <f>'14.1.ТС УЧ'!D457</f>
        <v>ТК11</v>
      </c>
      <c r="E458" s="103" t="str">
        <f>'14.1.ТС УЧ'!E457</f>
        <v xml:space="preserve">ТК12 </v>
      </c>
      <c r="F458" s="103">
        <f>IF('14.1.ТС УЧ'!G457="Подземная канальная или подвальная",2,IF('14.1.ТС УЧ'!G457="Подземная бесканальная",2,IF('14.1.ТС УЧ'!G457="Надземная",1,0)))</f>
        <v>2</v>
      </c>
      <c r="G458" s="103">
        <f t="shared" si="70"/>
        <v>0.05</v>
      </c>
      <c r="H458" s="103">
        <f ca="1">IF(C458=0,0,(YEAR(TODAY())-'14.1.ТС УЧ'!F457)*0.85)</f>
        <v>30.599999999999998</v>
      </c>
      <c r="I458" s="103">
        <f>IF(C458=0,0,'14.1.ТС УЧ'!I457/1000)</f>
        <v>0.05</v>
      </c>
      <c r="J458" s="24">
        <f>IF(C458=0,0,'14.1.ТС УЧ'!H457/1000)</f>
        <v>8.1000000000000003E-2</v>
      </c>
      <c r="K458" s="103">
        <f t="shared" si="71"/>
        <v>0.05</v>
      </c>
      <c r="L458" s="25">
        <f t="shared" ca="1" si="72"/>
        <v>2.3090884111498902</v>
      </c>
      <c r="M458" s="25">
        <f t="shared" ca="1" si="73"/>
        <v>1.0809168803159236E-2</v>
      </c>
      <c r="N458" s="25">
        <f t="shared" ca="1" si="74"/>
        <v>0.21618337606318472</v>
      </c>
      <c r="O458" s="24">
        <f t="shared" si="75"/>
        <v>5.8752056597799145</v>
      </c>
      <c r="P458" s="11">
        <f t="shared" si="76"/>
        <v>0.17020680771155508</v>
      </c>
      <c r="Q458" s="11">
        <f t="shared" si="77"/>
        <v>0</v>
      </c>
      <c r="R458" s="10">
        <f t="shared" ca="1" si="78"/>
        <v>0.98924904034234007</v>
      </c>
      <c r="U458" s="10">
        <f t="shared" ca="1" si="79"/>
        <v>211.41126976764792</v>
      </c>
    </row>
    <row r="459" spans="2:21" ht="43.2" x14ac:dyDescent="0.3">
      <c r="B459" s="103">
        <v>453</v>
      </c>
      <c r="C459" s="103" t="str">
        <f>'14.1.ТС УЧ'!C458</f>
        <v xml:space="preserve">Блочно-модульная котельная EMS-5600M (п. Сатис) </v>
      </c>
      <c r="D459" s="103" t="str">
        <f>'14.1.ТС УЧ'!D458</f>
        <v>ТК12</v>
      </c>
      <c r="E459" s="103" t="str">
        <f>'14.1.ТС УЧ'!E458</f>
        <v xml:space="preserve">ТК13 </v>
      </c>
      <c r="F459" s="103">
        <f>IF('14.1.ТС УЧ'!G458="Подземная канальная или подвальная",2,IF('14.1.ТС УЧ'!G458="Подземная бесканальная",2,IF('14.1.ТС УЧ'!G458="Надземная",1,0)))</f>
        <v>2</v>
      </c>
      <c r="G459" s="103">
        <f t="shared" si="70"/>
        <v>0.05</v>
      </c>
      <c r="H459" s="103">
        <f ca="1">IF(C459=0,0,(YEAR(TODAY())-'14.1.ТС УЧ'!F458)*0.85)</f>
        <v>30.599999999999998</v>
      </c>
      <c r="I459" s="103">
        <f>IF(C459=0,0,'14.1.ТС УЧ'!I458/1000)</f>
        <v>3.4000000000000002E-2</v>
      </c>
      <c r="J459" s="24">
        <f>IF(C459=0,0,'14.1.ТС УЧ'!H458/1000)</f>
        <v>8.1000000000000003E-2</v>
      </c>
      <c r="K459" s="103">
        <f t="shared" si="71"/>
        <v>3.4000000000000002E-2</v>
      </c>
      <c r="L459" s="25">
        <f t="shared" ca="1" si="72"/>
        <v>2.3090884111498902</v>
      </c>
      <c r="M459" s="25">
        <f t="shared" ca="1" si="73"/>
        <v>7.3502347861482808E-3</v>
      </c>
      <c r="N459" s="25">
        <f t="shared" ca="1" si="74"/>
        <v>0.21618337606318472</v>
      </c>
      <c r="O459" s="24">
        <f t="shared" si="75"/>
        <v>5.8794946281510532</v>
      </c>
      <c r="P459" s="11">
        <f t="shared" si="76"/>
        <v>0.17008264540492893</v>
      </c>
      <c r="Q459" s="11">
        <f t="shared" si="77"/>
        <v>0</v>
      </c>
      <c r="R459" s="10">
        <f t="shared" ca="1" si="78"/>
        <v>0.99267671212709119</v>
      </c>
      <c r="U459" s="10">
        <f t="shared" ca="1" si="79"/>
        <v>211.45448543358873</v>
      </c>
    </row>
    <row r="460" spans="2:21" ht="43.2" x14ac:dyDescent="0.3">
      <c r="B460" s="103">
        <v>454</v>
      </c>
      <c r="C460" s="103" t="str">
        <f>'14.1.ТС УЧ'!C459</f>
        <v xml:space="preserve">Блочно-модульная котельная EMS-5600M (п. Сатис) </v>
      </c>
      <c r="D460" s="103" t="str">
        <f>'14.1.ТС УЧ'!D459</f>
        <v>ТК13</v>
      </c>
      <c r="E460" s="103" t="str">
        <f>'14.1.ТС УЧ'!E459</f>
        <v xml:space="preserve">ТК14 </v>
      </c>
      <c r="F460" s="103">
        <f>IF('14.1.ТС УЧ'!G459="Подземная канальная или подвальная",2,IF('14.1.ТС УЧ'!G459="Подземная бесканальная",2,IF('14.1.ТС УЧ'!G459="Надземная",1,0)))</f>
        <v>2</v>
      </c>
      <c r="G460" s="103">
        <f t="shared" si="70"/>
        <v>0.05</v>
      </c>
      <c r="H460" s="103">
        <f ca="1">IF(C460=0,0,(YEAR(TODAY())-'14.1.ТС УЧ'!F459)*0.85)</f>
        <v>30.599999999999998</v>
      </c>
      <c r="I460" s="103">
        <f>IF(C460=0,0,'14.1.ТС УЧ'!I459/1000)</f>
        <v>0.08</v>
      </c>
      <c r="J460" s="24">
        <f>IF(C460=0,0,'14.1.ТС УЧ'!H459/1000)</f>
        <v>8.1000000000000003E-2</v>
      </c>
      <c r="K460" s="103">
        <f t="shared" si="71"/>
        <v>0.08</v>
      </c>
      <c r="L460" s="25">
        <f t="shared" ca="1" si="72"/>
        <v>2.3090884111498902</v>
      </c>
      <c r="M460" s="25">
        <f t="shared" ca="1" si="73"/>
        <v>1.7294670085054777E-2</v>
      </c>
      <c r="N460" s="25">
        <f t="shared" ca="1" si="74"/>
        <v>0.21618337606318472</v>
      </c>
      <c r="O460" s="24">
        <f t="shared" si="75"/>
        <v>5.8671638440840326</v>
      </c>
      <c r="P460" s="11">
        <f t="shared" si="76"/>
        <v>0.17044010131203649</v>
      </c>
      <c r="Q460" s="11">
        <f t="shared" si="77"/>
        <v>0</v>
      </c>
      <c r="R460" s="10">
        <f t="shared" ca="1" si="78"/>
        <v>0.9828540242809537</v>
      </c>
      <c r="U460" s="10">
        <f t="shared" ca="1" si="79"/>
        <v>211.55595609660713</v>
      </c>
    </row>
    <row r="461" spans="2:21" ht="43.2" x14ac:dyDescent="0.3">
      <c r="B461" s="103">
        <v>455</v>
      </c>
      <c r="C461" s="103" t="str">
        <f>'14.1.ТС УЧ'!C460</f>
        <v xml:space="preserve">Блочно-модульная котельная EMS-5600M (п. Сатис) </v>
      </c>
      <c r="D461" s="103" t="str">
        <f>'14.1.ТС УЧ'!D460</f>
        <v>ТК17</v>
      </c>
      <c r="E461" s="103" t="str">
        <f>'14.1.ТС УЧ'!E460</f>
        <v xml:space="preserve">УТ13 </v>
      </c>
      <c r="F461" s="103">
        <f>IF('14.1.ТС УЧ'!G460="Подземная канальная или подвальная",2,IF('14.1.ТС УЧ'!G460="Подземная бесканальная",2,IF('14.1.ТС УЧ'!G460="Надземная",1,0)))</f>
        <v>2</v>
      </c>
      <c r="G461" s="103">
        <f t="shared" si="70"/>
        <v>0.05</v>
      </c>
      <c r="H461" s="103">
        <f ca="1">IF(C461=0,0,(YEAR(TODAY())-'14.1.ТС УЧ'!F460)*0.85)</f>
        <v>33.15</v>
      </c>
      <c r="I461" s="103">
        <f>IF(C461=0,0,'14.1.ТС УЧ'!I460/1000)</f>
        <v>8.3000000000000004E-2</v>
      </c>
      <c r="J461" s="24">
        <f>IF(C461=0,0,'14.1.ТС УЧ'!H460/1000)</f>
        <v>8.1000000000000003E-2</v>
      </c>
      <c r="K461" s="103">
        <f t="shared" si="71"/>
        <v>8.3000000000000004E-2</v>
      </c>
      <c r="L461" s="25">
        <f t="shared" ca="1" si="72"/>
        <v>2.623089494497302</v>
      </c>
      <c r="M461" s="25">
        <f t="shared" ca="1" si="73"/>
        <v>2.9029492987721471E-2</v>
      </c>
      <c r="N461" s="25">
        <f t="shared" ca="1" si="74"/>
        <v>0.34975292756290927</v>
      </c>
      <c r="O461" s="24">
        <f t="shared" si="75"/>
        <v>5.8663596625144434</v>
      </c>
      <c r="P461" s="11">
        <f t="shared" si="76"/>
        <v>0.17046346585087818</v>
      </c>
      <c r="Q461" s="11">
        <f t="shared" si="77"/>
        <v>0</v>
      </c>
      <c r="R461" s="10">
        <f t="shared" ca="1" si="78"/>
        <v>0.97138781491522841</v>
      </c>
      <c r="U461" s="10">
        <f t="shared" ca="1" si="79"/>
        <v>211.72625354329355</v>
      </c>
    </row>
    <row r="462" spans="2:21" ht="43.2" x14ac:dyDescent="0.3">
      <c r="B462" s="103">
        <v>456</v>
      </c>
      <c r="C462" s="103" t="str">
        <f>'14.1.ТС УЧ'!C461</f>
        <v xml:space="preserve">Блочно-модульная котельная EMS-5600M (п. Сатис) </v>
      </c>
      <c r="D462" s="103" t="str">
        <f>'14.1.ТС УЧ'!D461</f>
        <v>УТ13</v>
      </c>
      <c r="E462" s="103" t="str">
        <f>'14.1.ТС УЧ'!E461</f>
        <v xml:space="preserve">ГрОт-Октябрьская, 2 </v>
      </c>
      <c r="F462" s="103">
        <f>IF('14.1.ТС УЧ'!G461="Подземная канальная или подвальная",2,IF('14.1.ТС УЧ'!G461="Подземная бесканальная",2,IF('14.1.ТС УЧ'!G461="Надземная",1,0)))</f>
        <v>2</v>
      </c>
      <c r="G462" s="103">
        <f t="shared" si="70"/>
        <v>0.05</v>
      </c>
      <c r="H462" s="103">
        <f ca="1">IF(C462=0,0,(YEAR(TODAY())-'14.1.ТС УЧ'!F461)*0.85)</f>
        <v>33.15</v>
      </c>
      <c r="I462" s="103">
        <f>IF(C462=0,0,'14.1.ТС УЧ'!I461/1000)</f>
        <v>0.04</v>
      </c>
      <c r="J462" s="24">
        <f>IF(C462=0,0,'14.1.ТС УЧ'!H461/1000)</f>
        <v>8.1000000000000003E-2</v>
      </c>
      <c r="K462" s="103">
        <f t="shared" si="71"/>
        <v>0.04</v>
      </c>
      <c r="L462" s="25">
        <f t="shared" ca="1" si="72"/>
        <v>2.623089494497302</v>
      </c>
      <c r="M462" s="25">
        <f t="shared" ca="1" si="73"/>
        <v>1.399011710251637E-2</v>
      </c>
      <c r="N462" s="25">
        <f t="shared" ca="1" si="74"/>
        <v>0.34975292756290927</v>
      </c>
      <c r="O462" s="24">
        <f t="shared" si="75"/>
        <v>5.8778862650118766</v>
      </c>
      <c r="P462" s="11">
        <f t="shared" si="76"/>
        <v>0.17012918503586927</v>
      </c>
      <c r="Q462" s="11">
        <f t="shared" si="77"/>
        <v>0</v>
      </c>
      <c r="R462" s="10">
        <f t="shared" ca="1" si="78"/>
        <v>0.98610728981195772</v>
      </c>
      <c r="U462" s="10">
        <f t="shared" ca="1" si="79"/>
        <v>211.80848586045633</v>
      </c>
    </row>
    <row r="463" spans="2:21" ht="43.2" x14ac:dyDescent="0.3">
      <c r="B463" s="103">
        <v>457</v>
      </c>
      <c r="C463" s="103" t="str">
        <f>'14.1.ТС УЧ'!C462</f>
        <v xml:space="preserve">Блочно-модульная котельная EMS-5600M (п. Сатис) </v>
      </c>
      <c r="D463" s="103" t="str">
        <f>'14.1.ТС УЧ'!D462</f>
        <v>ТК26</v>
      </c>
      <c r="E463" s="103" t="str">
        <f>'14.1.ТС УЧ'!E462</f>
        <v xml:space="preserve">ТК25 </v>
      </c>
      <c r="F463" s="103">
        <f>IF('14.1.ТС УЧ'!G462="Подземная канальная или подвальная",2,IF('14.1.ТС УЧ'!G462="Подземная бесканальная",2,IF('14.1.ТС УЧ'!G462="Надземная",1,0)))</f>
        <v>2</v>
      </c>
      <c r="G463" s="103">
        <f t="shared" si="70"/>
        <v>0.05</v>
      </c>
      <c r="H463" s="103">
        <f ca="1">IF(C463=0,0,(YEAR(TODAY())-'14.1.ТС УЧ'!F462)*0.85)</f>
        <v>34</v>
      </c>
      <c r="I463" s="103">
        <f>IF(C463=0,0,'14.1.ТС УЧ'!I462/1000)</f>
        <v>2.5000000000000001E-2</v>
      </c>
      <c r="J463" s="24">
        <f>IF(C463=0,0,'14.1.ТС УЧ'!H462/1000)</f>
        <v>8.1000000000000003E-2</v>
      </c>
      <c r="K463" s="103">
        <f t="shared" si="71"/>
        <v>2.5000000000000001E-2</v>
      </c>
      <c r="L463" s="25">
        <f t="shared" ca="1" si="72"/>
        <v>2.7369736958636</v>
      </c>
      <c r="M463" s="25">
        <f t="shared" ca="1" si="73"/>
        <v>1.047309183703936E-2</v>
      </c>
      <c r="N463" s="25">
        <f t="shared" ca="1" si="74"/>
        <v>0.41892367348157439</v>
      </c>
      <c r="O463" s="24">
        <f t="shared" si="75"/>
        <v>5.8819071728598189</v>
      </c>
      <c r="P463" s="11">
        <f t="shared" si="76"/>
        <v>0.17001288368068446</v>
      </c>
      <c r="Q463" s="11">
        <f t="shared" si="77"/>
        <v>0</v>
      </c>
      <c r="R463" s="10">
        <f t="shared" ca="1" si="78"/>
        <v>0.98958156003152975</v>
      </c>
      <c r="U463" s="10">
        <f t="shared" ca="1" si="79"/>
        <v>211.87008761445463</v>
      </c>
    </row>
    <row r="464" spans="2:21" ht="43.2" x14ac:dyDescent="0.3">
      <c r="B464" s="103">
        <v>458</v>
      </c>
      <c r="C464" s="103" t="str">
        <f>'14.1.ТС УЧ'!C463</f>
        <v xml:space="preserve">Блочно-модульная котельная EMS-5600M (п. Сатис) </v>
      </c>
      <c r="D464" s="103" t="str">
        <f>'14.1.ТС УЧ'!D463</f>
        <v>ТК25</v>
      </c>
      <c r="E464" s="103" t="str">
        <f>'14.1.ТС УЧ'!E463</f>
        <v xml:space="preserve">ТК24 </v>
      </c>
      <c r="F464" s="103">
        <f>IF('14.1.ТС УЧ'!G463="Подземная канальная или подвальная",2,IF('14.1.ТС УЧ'!G463="Подземная бесканальная",2,IF('14.1.ТС УЧ'!G463="Надземная",1,0)))</f>
        <v>2</v>
      </c>
      <c r="G464" s="103">
        <f t="shared" ref="G464:G527" si="80">IF(C464=0,0,0.05)</f>
        <v>0.05</v>
      </c>
      <c r="H464" s="103">
        <f ca="1">IF(C464=0,0,(YEAR(TODAY())-'14.1.ТС УЧ'!F463)*0.85)</f>
        <v>34</v>
      </c>
      <c r="I464" s="103">
        <f>IF(C464=0,0,'14.1.ТС УЧ'!I463/1000)</f>
        <v>2.1000000000000001E-2</v>
      </c>
      <c r="J464" s="24">
        <f>IF(C464=0,0,'14.1.ТС УЧ'!H463/1000)</f>
        <v>8.1000000000000003E-2</v>
      </c>
      <c r="K464" s="103">
        <f t="shared" ref="K464:K527" si="81">IF(I464&lt;1,I464,IF(C464=0,0,IF(J464&lt;0.3,1,IF(J464&lt;0.6,1.5,IF(J464=0.6,2,IF(J464&lt;1.4,3,0))))))</f>
        <v>2.1000000000000001E-2</v>
      </c>
      <c r="L464" s="25">
        <f t="shared" ref="L464:L527" ca="1" si="82">IF(C464=0,0,IF(H464&gt;17,0.5*EXP(H464/20),IF(H464&gt;3,1,0.8)))</f>
        <v>2.7369736958636</v>
      </c>
      <c r="M464" s="25">
        <f t="shared" ref="M464:M527" ca="1" si="83">IF(C464=0,0,N464*I464)</f>
        <v>8.7973971431130633E-3</v>
      </c>
      <c r="N464" s="25">
        <f t="shared" ref="N464:N527" ca="1" si="84">IF(C464=0,0,G464*(0.1*H464)^(L464-1))</f>
        <v>0.41892367348157439</v>
      </c>
      <c r="O464" s="24">
        <f t="shared" ref="O464:O527" si="85">IF(C464=0,0,2.91*(1+((20.89+((-1.88)*K464))*J464^(1.2))))</f>
        <v>5.8829794149526027</v>
      </c>
      <c r="P464" s="11">
        <f t="shared" ref="P464:P527" si="86">IF(C464=0,0,1/O464)</f>
        <v>0.16998189683586656</v>
      </c>
      <c r="Q464" s="11">
        <f t="shared" ref="Q464:Q527" si="87">_xlfn.MAXIFS($U$7:$U$16,$C$7:$C$16,C464)</f>
        <v>0</v>
      </c>
      <c r="R464" s="10">
        <f t="shared" ref="R464:R527" ca="1" si="88">IF(C464=0,0,EXP(-M464))</f>
        <v>0.99124118672635897</v>
      </c>
      <c r="U464" s="10">
        <f t="shared" ca="1" si="79"/>
        <v>211.92184252075273</v>
      </c>
    </row>
    <row r="465" spans="2:21" ht="43.2" x14ac:dyDescent="0.3">
      <c r="B465" s="103">
        <v>459</v>
      </c>
      <c r="C465" s="103" t="str">
        <f>'14.1.ТС УЧ'!C464</f>
        <v xml:space="preserve">Блочно-модульная котельная EMS-5600M (п. Сатис) </v>
      </c>
      <c r="D465" s="103" t="str">
        <f>'14.1.ТС УЧ'!D464</f>
        <v>ТК24</v>
      </c>
      <c r="E465" s="103" t="str">
        <f>'14.1.ТС УЧ'!E464</f>
        <v xml:space="preserve">ТК23 </v>
      </c>
      <c r="F465" s="103">
        <f>IF('14.1.ТС УЧ'!G464="Подземная канальная или подвальная",2,IF('14.1.ТС УЧ'!G464="Подземная бесканальная",2,IF('14.1.ТС УЧ'!G464="Надземная",1,0)))</f>
        <v>2</v>
      </c>
      <c r="G465" s="103">
        <f t="shared" si="80"/>
        <v>0.05</v>
      </c>
      <c r="H465" s="103">
        <f ca="1">IF(C465=0,0,(YEAR(TODAY())-'14.1.ТС УЧ'!F464)*0.85)</f>
        <v>34.85</v>
      </c>
      <c r="I465" s="103">
        <f>IF(C465=0,0,'14.1.ТС УЧ'!I464/1000)</f>
        <v>2.5000000000000001E-2</v>
      </c>
      <c r="J465" s="24">
        <f>IF(C465=0,0,'14.1.ТС УЧ'!H464/1000)</f>
        <v>8.1000000000000003E-2</v>
      </c>
      <c r="K465" s="103">
        <f t="shared" si="81"/>
        <v>2.5000000000000001E-2</v>
      </c>
      <c r="L465" s="25">
        <f t="shared" ca="1" si="82"/>
        <v>2.8558023001364887</v>
      </c>
      <c r="M465" s="25">
        <f t="shared" ca="1" si="83"/>
        <v>1.268034832947623E-2</v>
      </c>
      <c r="N465" s="25">
        <f t="shared" ca="1" si="84"/>
        <v>0.50721393317904917</v>
      </c>
      <c r="O465" s="24">
        <f t="shared" si="85"/>
        <v>5.8819071728598189</v>
      </c>
      <c r="P465" s="11">
        <f t="shared" si="86"/>
        <v>0.17001288368068446</v>
      </c>
      <c r="Q465" s="11">
        <f t="shared" si="87"/>
        <v>0</v>
      </c>
      <c r="R465" s="10">
        <f t="shared" ca="1" si="88"/>
        <v>0.98739970854710979</v>
      </c>
      <c r="U465" s="10">
        <f t="shared" ref="U465:U528" ca="1" si="89">IF(C464=0,0,IF(C465=C464,U464+M465/P465,M465/P465+1))</f>
        <v>211.99642715254623</v>
      </c>
    </row>
    <row r="466" spans="2:21" ht="43.2" x14ac:dyDescent="0.3">
      <c r="B466" s="103">
        <v>460</v>
      </c>
      <c r="C466" s="103" t="str">
        <f>'14.1.ТС УЧ'!C465</f>
        <v xml:space="preserve">Блочно-модульная котельная EMS-5600M (п. Сатис) </v>
      </c>
      <c r="D466" s="103" t="str">
        <f>'14.1.ТС УЧ'!D465</f>
        <v>ГрОт-Ленина, 10</v>
      </c>
      <c r="E466" s="103" t="str">
        <f>'14.1.ТС УЧ'!E465</f>
        <v xml:space="preserve">ГрОт-Ленина, 12 </v>
      </c>
      <c r="F466" s="103">
        <f>IF('14.1.ТС УЧ'!G465="Подземная канальная или подвальная",2,IF('14.1.ТС УЧ'!G465="Подземная бесканальная",2,IF('14.1.ТС УЧ'!G465="Надземная",1,0)))</f>
        <v>2</v>
      </c>
      <c r="G466" s="103">
        <f t="shared" si="80"/>
        <v>0.05</v>
      </c>
      <c r="H466" s="103">
        <f ca="1">IF(C466=0,0,(YEAR(TODAY())-'14.1.ТС УЧ'!F465)*0.85)</f>
        <v>30.599999999999998</v>
      </c>
      <c r="I466" s="103">
        <f>IF(C466=0,0,'14.1.ТС УЧ'!I465/1000)</f>
        <v>1.4E-2</v>
      </c>
      <c r="J466" s="24">
        <f>IF(C466=0,0,'14.1.ТС УЧ'!H465/1000)</f>
        <v>6.9000000000000006E-2</v>
      </c>
      <c r="K466" s="103">
        <f t="shared" si="81"/>
        <v>1.4E-2</v>
      </c>
      <c r="L466" s="25">
        <f t="shared" ca="1" si="82"/>
        <v>2.3090884111498902</v>
      </c>
      <c r="M466" s="25">
        <f t="shared" ca="1" si="83"/>
        <v>3.026567264884586E-3</v>
      </c>
      <c r="N466" s="25">
        <f t="shared" ca="1" si="84"/>
        <v>0.21618337606318472</v>
      </c>
      <c r="O466" s="24">
        <f t="shared" si="85"/>
        <v>5.3641596473066624</v>
      </c>
      <c r="P466" s="11">
        <f t="shared" si="86"/>
        <v>0.18642249033398897</v>
      </c>
      <c r="Q466" s="11">
        <f t="shared" si="87"/>
        <v>0</v>
      </c>
      <c r="R466" s="10">
        <f t="shared" ca="1" si="88"/>
        <v>0.99697800817269933</v>
      </c>
      <c r="U466" s="10">
        <f t="shared" ca="1" si="89"/>
        <v>212.01266214253837</v>
      </c>
    </row>
    <row r="467" spans="2:21" ht="43.2" x14ac:dyDescent="0.3">
      <c r="B467" s="103">
        <v>461</v>
      </c>
      <c r="C467" s="103" t="str">
        <f>'14.1.ТС УЧ'!C466</f>
        <v xml:space="preserve">Блочно-модульная котельная EMS-5600M (п. Сатис) </v>
      </c>
      <c r="D467" s="103" t="str">
        <f>'14.1.ТС УЧ'!D466</f>
        <v>ТК19</v>
      </c>
      <c r="E467" s="103" t="str">
        <f>'14.1.ТС УЧ'!E466</f>
        <v xml:space="preserve">ул. Советская, 9 </v>
      </c>
      <c r="F467" s="103">
        <f>IF('14.1.ТС УЧ'!G466="Подземная канальная или подвальная",2,IF('14.1.ТС УЧ'!G466="Подземная бесканальная",2,IF('14.1.ТС УЧ'!G466="Надземная",1,0)))</f>
        <v>2</v>
      </c>
      <c r="G467" s="103">
        <f t="shared" si="80"/>
        <v>0.05</v>
      </c>
      <c r="H467" s="103">
        <f ca="1">IF(C467=0,0,(YEAR(TODAY())-'14.1.ТС УЧ'!F466)*0.85)</f>
        <v>16.149999999999999</v>
      </c>
      <c r="I467" s="103">
        <f>IF(C467=0,0,'14.1.ТС УЧ'!I466/1000)</f>
        <v>1.6E-2</v>
      </c>
      <c r="J467" s="24">
        <f>IF(C467=0,0,'14.1.ТС УЧ'!H466/1000)</f>
        <v>6.9000000000000006E-2</v>
      </c>
      <c r="K467" s="103">
        <f t="shared" si="81"/>
        <v>1.6E-2</v>
      </c>
      <c r="L467" s="25">
        <f t="shared" ca="1" si="82"/>
        <v>1</v>
      </c>
      <c r="M467" s="25">
        <f t="shared" ca="1" si="83"/>
        <v>8.0000000000000004E-4</v>
      </c>
      <c r="N467" s="25">
        <f t="shared" ca="1" si="84"/>
        <v>0.05</v>
      </c>
      <c r="O467" s="24">
        <f t="shared" si="85"/>
        <v>5.3637173648198777</v>
      </c>
      <c r="P467" s="11">
        <f t="shared" si="86"/>
        <v>0.18643786239724464</v>
      </c>
      <c r="Q467" s="11">
        <f t="shared" si="87"/>
        <v>0</v>
      </c>
      <c r="R467" s="10">
        <f t="shared" ca="1" si="88"/>
        <v>0.99920031991468372</v>
      </c>
      <c r="U467" s="10">
        <f t="shared" ca="1" si="89"/>
        <v>212.01695311643024</v>
      </c>
    </row>
    <row r="468" spans="2:21" ht="43.2" x14ac:dyDescent="0.3">
      <c r="B468" s="103">
        <v>462</v>
      </c>
      <c r="C468" s="103" t="str">
        <f>'14.1.ТС УЧ'!C467</f>
        <v xml:space="preserve">Блочно-модульная котельная EMS-5600M (п. Сатис) </v>
      </c>
      <c r="D468" s="103" t="str">
        <f>'14.1.ТС УЧ'!D467</f>
        <v>ТК22</v>
      </c>
      <c r="E468" s="103" t="str">
        <f>'14.1.ТС УЧ'!E467</f>
        <v xml:space="preserve">ГрОт-Советская, 3 </v>
      </c>
      <c r="F468" s="103">
        <f>IF('14.1.ТС УЧ'!G467="Подземная канальная или подвальная",2,IF('14.1.ТС УЧ'!G467="Подземная бесканальная",2,IF('14.1.ТС УЧ'!G467="Надземная",1,0)))</f>
        <v>2</v>
      </c>
      <c r="G468" s="103">
        <f t="shared" si="80"/>
        <v>0.05</v>
      </c>
      <c r="H468" s="103">
        <f ca="1">IF(C468=0,0,(YEAR(TODAY())-'14.1.ТС УЧ'!F467)*0.85)</f>
        <v>2.5499999999999998</v>
      </c>
      <c r="I468" s="103">
        <f>IF(C468=0,0,'14.1.ТС УЧ'!I467/1000)</f>
        <v>1.8499999999999999E-2</v>
      </c>
      <c r="J468" s="24">
        <f>IF(C468=0,0,'14.1.ТС УЧ'!H467/1000)</f>
        <v>6.9000000000000006E-2</v>
      </c>
      <c r="K468" s="103">
        <f t="shared" si="81"/>
        <v>1.8499999999999999E-2</v>
      </c>
      <c r="L468" s="25">
        <f t="shared" ca="1" si="82"/>
        <v>0.8</v>
      </c>
      <c r="M468" s="25">
        <f t="shared" ca="1" si="83"/>
        <v>1.2157203786039349E-3</v>
      </c>
      <c r="N468" s="25">
        <f t="shared" ca="1" si="84"/>
        <v>6.571461505967216E-2</v>
      </c>
      <c r="O468" s="24">
        <f t="shared" si="85"/>
        <v>5.363164511711398</v>
      </c>
      <c r="P468" s="11">
        <f t="shared" si="86"/>
        <v>0.18645708104167361</v>
      </c>
      <c r="Q468" s="11">
        <f t="shared" si="87"/>
        <v>0</v>
      </c>
      <c r="R468" s="10">
        <f t="shared" ca="1" si="88"/>
        <v>0.99878501831003896</v>
      </c>
      <c r="U468" s="10">
        <f t="shared" ca="1" si="89"/>
        <v>212.02347322482095</v>
      </c>
    </row>
    <row r="469" spans="2:21" ht="43.2" x14ac:dyDescent="0.3">
      <c r="B469" s="103">
        <v>463</v>
      </c>
      <c r="C469" s="103" t="str">
        <f>'14.1.ТС УЧ'!C468</f>
        <v xml:space="preserve">Блочно-модульная котельная EMS-5600M (п. Сатис) </v>
      </c>
      <c r="D469" s="103" t="str">
        <f>'14.1.ТС УЧ'!D468</f>
        <v>ТК26</v>
      </c>
      <c r="E469" s="103" t="str">
        <f>'14.1.ТС УЧ'!E468</f>
        <v xml:space="preserve">ул. Первомайская, 41А </v>
      </c>
      <c r="F469" s="103">
        <f>IF('14.1.ТС УЧ'!G468="Подземная канальная или подвальная",2,IF('14.1.ТС УЧ'!G468="Подземная бесканальная",2,IF('14.1.ТС УЧ'!G468="Надземная",1,0)))</f>
        <v>2</v>
      </c>
      <c r="G469" s="103">
        <f t="shared" si="80"/>
        <v>0.05</v>
      </c>
      <c r="H469" s="103">
        <f ca="1">IF(C469=0,0,(YEAR(TODAY())-'14.1.ТС УЧ'!F468)*0.85)</f>
        <v>34</v>
      </c>
      <c r="I469" s="103">
        <f>IF(C469=0,0,'14.1.ТС УЧ'!I468/1000)</f>
        <v>0.02</v>
      </c>
      <c r="J469" s="24">
        <f>IF(C469=0,0,'14.1.ТС УЧ'!H468/1000)</f>
        <v>6.9000000000000006E-2</v>
      </c>
      <c r="K469" s="103">
        <f t="shared" si="81"/>
        <v>0.02</v>
      </c>
      <c r="L469" s="25">
        <f t="shared" ca="1" si="82"/>
        <v>2.7369736958636</v>
      </c>
      <c r="M469" s="25">
        <f t="shared" ca="1" si="83"/>
        <v>8.3784734696314873E-3</v>
      </c>
      <c r="N469" s="25">
        <f t="shared" ca="1" si="84"/>
        <v>0.41892367348157439</v>
      </c>
      <c r="O469" s="24">
        <f t="shared" si="85"/>
        <v>5.3628327998463092</v>
      </c>
      <c r="P469" s="11">
        <f t="shared" si="86"/>
        <v>0.1864686141303265</v>
      </c>
      <c r="Q469" s="11">
        <f t="shared" si="87"/>
        <v>0</v>
      </c>
      <c r="R469" s="10">
        <f t="shared" ca="1" si="88"/>
        <v>0.9916565281177051</v>
      </c>
      <c r="U469" s="10">
        <f t="shared" ca="1" si="89"/>
        <v>212.06840557715654</v>
      </c>
    </row>
    <row r="470" spans="2:21" ht="43.2" x14ac:dyDescent="0.3">
      <c r="B470" s="103">
        <v>464</v>
      </c>
      <c r="C470" s="103" t="str">
        <f>'14.1.ТС УЧ'!C469</f>
        <v xml:space="preserve">Блочно-модульная котельная EMS-5600M (п. Сатис) </v>
      </c>
      <c r="D470" s="103" t="str">
        <f>'14.1.ТС УЧ'!D469</f>
        <v>ГрОт-Ленина, 10</v>
      </c>
      <c r="E470" s="103" t="str">
        <f>'14.1.ТС УЧ'!E469</f>
        <v xml:space="preserve">ГрОт-Ленина, 10 </v>
      </c>
      <c r="F470" s="103">
        <f>IF('14.1.ТС УЧ'!G469="Подземная канальная или подвальная",2,IF('14.1.ТС УЧ'!G469="Подземная бесканальная",2,IF('14.1.ТС УЧ'!G469="Надземная",1,0)))</f>
        <v>2</v>
      </c>
      <c r="G470" s="103">
        <f t="shared" si="80"/>
        <v>0.05</v>
      </c>
      <c r="H470" s="103">
        <f ca="1">IF(C470=0,0,(YEAR(TODAY())-'14.1.ТС УЧ'!F469)*0.85)</f>
        <v>30.599999999999998</v>
      </c>
      <c r="I470" s="103">
        <f>IF(C470=0,0,'14.1.ТС УЧ'!I469/1000)</f>
        <v>4.9500000000000002E-2</v>
      </c>
      <c r="J470" s="24">
        <f>IF(C470=0,0,'14.1.ТС УЧ'!H469/1000)</f>
        <v>6.9000000000000006E-2</v>
      </c>
      <c r="K470" s="103">
        <f t="shared" si="81"/>
        <v>4.9500000000000002E-2</v>
      </c>
      <c r="L470" s="25">
        <f t="shared" ca="1" si="82"/>
        <v>2.3090884111498902</v>
      </c>
      <c r="M470" s="25">
        <f t="shared" ca="1" si="83"/>
        <v>1.0701077115127643E-2</v>
      </c>
      <c r="N470" s="25">
        <f t="shared" ca="1" si="84"/>
        <v>0.21618337606318472</v>
      </c>
      <c r="O470" s="24">
        <f t="shared" si="85"/>
        <v>5.3563091331662394</v>
      </c>
      <c r="P470" s="11">
        <f t="shared" si="86"/>
        <v>0.18669572183726382</v>
      </c>
      <c r="Q470" s="11">
        <f t="shared" si="87"/>
        <v>0</v>
      </c>
      <c r="R470" s="10">
        <f t="shared" ca="1" si="88"/>
        <v>0.98935597572030298</v>
      </c>
      <c r="U470" s="10">
        <f t="shared" ca="1" si="89"/>
        <v>212.12572385424301</v>
      </c>
    </row>
    <row r="471" spans="2:21" ht="43.2" x14ac:dyDescent="0.3">
      <c r="B471" s="103">
        <v>465</v>
      </c>
      <c r="C471" s="103" t="str">
        <f>'14.1.ТС УЧ'!C470</f>
        <v xml:space="preserve">Блочно-модульная котельная EMS-5600M (п. Сатис) </v>
      </c>
      <c r="D471" s="103" t="str">
        <f>'14.1.ТС УЧ'!D470</f>
        <v>ГрОт-Ленина, 12</v>
      </c>
      <c r="E471" s="103" t="str">
        <f>'14.1.ТС УЧ'!E470</f>
        <v xml:space="preserve">УТ18 </v>
      </c>
      <c r="F471" s="103">
        <f>IF('14.1.ТС УЧ'!G470="Подземная канальная или подвальная",2,IF('14.1.ТС УЧ'!G470="Подземная бесканальная",2,IF('14.1.ТС УЧ'!G470="Надземная",1,0)))</f>
        <v>2</v>
      </c>
      <c r="G471" s="103">
        <f t="shared" si="80"/>
        <v>0.05</v>
      </c>
      <c r="H471" s="103">
        <f ca="1">IF(C471=0,0,(YEAR(TODAY())-'14.1.ТС УЧ'!F470)*0.85)</f>
        <v>30.599999999999998</v>
      </c>
      <c r="I471" s="103">
        <f>IF(C471=0,0,'14.1.ТС УЧ'!I470/1000)</f>
        <v>6.0000000000000001E-3</v>
      </c>
      <c r="J471" s="24">
        <f>IF(C471=0,0,'14.1.ТС УЧ'!H470/1000)</f>
        <v>6.9000000000000006E-2</v>
      </c>
      <c r="K471" s="103">
        <f t="shared" si="81"/>
        <v>6.0000000000000001E-3</v>
      </c>
      <c r="L471" s="25">
        <f t="shared" ca="1" si="82"/>
        <v>2.3090884111498902</v>
      </c>
      <c r="M471" s="25">
        <f t="shared" ca="1" si="83"/>
        <v>1.2971002563791083E-3</v>
      </c>
      <c r="N471" s="25">
        <f t="shared" ca="1" si="84"/>
        <v>0.21618337606318472</v>
      </c>
      <c r="O471" s="24">
        <f t="shared" si="85"/>
        <v>5.3659287772538002</v>
      </c>
      <c r="P471" s="11">
        <f t="shared" si="86"/>
        <v>0.1863610274215724</v>
      </c>
      <c r="Q471" s="11">
        <f t="shared" si="87"/>
        <v>0</v>
      </c>
      <c r="R471" s="10">
        <f t="shared" ca="1" si="88"/>
        <v>0.99870374061455447</v>
      </c>
      <c r="U471" s="10">
        <f t="shared" ca="1" si="89"/>
        <v>212.13268400183568</v>
      </c>
    </row>
    <row r="472" spans="2:21" ht="43.2" x14ac:dyDescent="0.3">
      <c r="B472" s="103">
        <v>466</v>
      </c>
      <c r="C472" s="103" t="str">
        <f>'14.1.ТС УЧ'!C471</f>
        <v xml:space="preserve">Блочно-модульная котельная EMS-5600M (п. Сатис) </v>
      </c>
      <c r="D472" s="103" t="str">
        <f>'14.1.ТС УЧ'!D471</f>
        <v>ГрОт-Ленина, 1</v>
      </c>
      <c r="E472" s="103" t="str">
        <f>'14.1.ТС УЧ'!E471</f>
        <v xml:space="preserve">ул. Ленина, 3 </v>
      </c>
      <c r="F472" s="103">
        <f>IF('14.1.ТС УЧ'!G471="Подземная канальная или подвальная",2,IF('14.1.ТС УЧ'!G471="Подземная бесканальная",2,IF('14.1.ТС УЧ'!G471="Надземная",1,0)))</f>
        <v>2</v>
      </c>
      <c r="G472" s="103">
        <f t="shared" si="80"/>
        <v>0.05</v>
      </c>
      <c r="H472" s="103">
        <f ca="1">IF(C472=0,0,(YEAR(TODAY())-'14.1.ТС УЧ'!F471)*0.85)</f>
        <v>28.05</v>
      </c>
      <c r="I472" s="103">
        <f>IF(C472=0,0,'14.1.ТС УЧ'!I471/1000)</f>
        <v>5.7000000000000002E-2</v>
      </c>
      <c r="J472" s="24">
        <f>IF(C472=0,0,'14.1.ТС УЧ'!H471/1000)</f>
        <v>5.0999999999999997E-2</v>
      </c>
      <c r="K472" s="103">
        <f t="shared" si="81"/>
        <v>5.7000000000000002E-2</v>
      </c>
      <c r="L472" s="25">
        <f t="shared" ca="1" si="82"/>
        <v>2.0326753249143517</v>
      </c>
      <c r="M472" s="25">
        <f t="shared" ca="1" si="83"/>
        <v>8.2682590999425491E-3</v>
      </c>
      <c r="N472" s="25">
        <f t="shared" ca="1" si="84"/>
        <v>0.14505717719197453</v>
      </c>
      <c r="O472" s="24">
        <f t="shared" si="85"/>
        <v>4.6109129764598542</v>
      </c>
      <c r="P472" s="11">
        <f t="shared" si="86"/>
        <v>0.21687678884969447</v>
      </c>
      <c r="Q472" s="11">
        <f t="shared" si="87"/>
        <v>0</v>
      </c>
      <c r="R472" s="10">
        <f t="shared" ca="1" si="88"/>
        <v>0.9917658289400495</v>
      </c>
      <c r="U472" s="10">
        <f t="shared" ca="1" si="89"/>
        <v>212.17080822501234</v>
      </c>
    </row>
    <row r="473" spans="2:21" ht="43.2" x14ac:dyDescent="0.3">
      <c r="B473" s="103">
        <v>467</v>
      </c>
      <c r="C473" s="103" t="str">
        <f>'14.1.ТС УЧ'!C472</f>
        <v xml:space="preserve">Блочно-модульная котельная EMS-5600M (п. Сатис) </v>
      </c>
      <c r="D473" s="103" t="str">
        <f>'14.1.ТС УЧ'!D472</f>
        <v>ТК49</v>
      </c>
      <c r="E473" s="103" t="str">
        <f>'14.1.ТС УЧ'!E472</f>
        <v xml:space="preserve">ул. Ленина, 8А </v>
      </c>
      <c r="F473" s="103">
        <f>IF('14.1.ТС УЧ'!G472="Подземная канальная или подвальная",2,IF('14.1.ТС УЧ'!G472="Подземная бесканальная",2,IF('14.1.ТС УЧ'!G472="Надземная",1,0)))</f>
        <v>2</v>
      </c>
      <c r="G473" s="103">
        <f t="shared" si="80"/>
        <v>0.05</v>
      </c>
      <c r="H473" s="103">
        <f ca="1">IF(C473=0,0,(YEAR(TODAY())-'14.1.ТС УЧ'!F472)*0.85)</f>
        <v>4.25</v>
      </c>
      <c r="I473" s="103">
        <f>IF(C473=0,0,'14.1.ТС УЧ'!I472/1000)</f>
        <v>0.01</v>
      </c>
      <c r="J473" s="24">
        <f>IF(C473=0,0,'14.1.ТС УЧ'!H472/1000)</f>
        <v>5.0999999999999997E-2</v>
      </c>
      <c r="K473" s="103">
        <f t="shared" si="81"/>
        <v>0.01</v>
      </c>
      <c r="L473" s="25">
        <f t="shared" ca="1" si="82"/>
        <v>1</v>
      </c>
      <c r="M473" s="25">
        <f t="shared" ca="1" si="83"/>
        <v>5.0000000000000001E-4</v>
      </c>
      <c r="N473" s="25">
        <f t="shared" ca="1" si="84"/>
        <v>0.05</v>
      </c>
      <c r="O473" s="24">
        <f t="shared" si="85"/>
        <v>4.6181445516728656</v>
      </c>
      <c r="P473" s="11">
        <f t="shared" si="86"/>
        <v>0.21653718042189962</v>
      </c>
      <c r="Q473" s="11">
        <f t="shared" si="87"/>
        <v>0</v>
      </c>
      <c r="R473" s="10">
        <f t="shared" ca="1" si="88"/>
        <v>0.99950012497916929</v>
      </c>
      <c r="U473" s="10">
        <f t="shared" ca="1" si="89"/>
        <v>212.17311729728817</v>
      </c>
    </row>
    <row r="474" spans="2:21" ht="43.2" x14ac:dyDescent="0.3">
      <c r="B474" s="103">
        <v>468</v>
      </c>
      <c r="C474" s="103" t="str">
        <f>'14.1.ТС УЧ'!C473</f>
        <v xml:space="preserve">Блочно-модульная котельная EMS-5600M (п. Сатис) </v>
      </c>
      <c r="D474" s="103" t="str">
        <f>'14.1.ТС УЧ'!D473</f>
        <v>ТК49</v>
      </c>
      <c r="E474" s="103" t="str">
        <f>'14.1.ТС УЧ'!E473</f>
        <v xml:space="preserve">ГрОт-Ленина, 7А </v>
      </c>
      <c r="F474" s="103">
        <f>IF('14.1.ТС УЧ'!G473="Подземная канальная или подвальная",2,IF('14.1.ТС УЧ'!G473="Подземная бесканальная",2,IF('14.1.ТС УЧ'!G473="Надземная",1,0)))</f>
        <v>2</v>
      </c>
      <c r="G474" s="103">
        <f t="shared" si="80"/>
        <v>0.05</v>
      </c>
      <c r="H474" s="103">
        <f ca="1">IF(C474=0,0,(YEAR(TODAY())-'14.1.ТС УЧ'!F473)*0.85)</f>
        <v>37.4</v>
      </c>
      <c r="I474" s="103">
        <f>IF(C474=0,0,'14.1.ТС УЧ'!I473/1000)</f>
        <v>2.7E-2</v>
      </c>
      <c r="J474" s="24">
        <f>IF(C474=0,0,'14.1.ТС УЧ'!H473/1000)</f>
        <v>5.0999999999999997E-2</v>
      </c>
      <c r="K474" s="103">
        <f t="shared" si="81"/>
        <v>2.7E-2</v>
      </c>
      <c r="L474" s="25">
        <f t="shared" ca="1" si="82"/>
        <v>3.2441481996433552</v>
      </c>
      <c r="M474" s="25">
        <f t="shared" ca="1" si="83"/>
        <v>2.6058087808512331E-2</v>
      </c>
      <c r="N474" s="25">
        <f t="shared" ca="1" si="84"/>
        <v>0.96511436327823452</v>
      </c>
      <c r="O474" s="24">
        <f t="shared" si="85"/>
        <v>4.6155288755319894</v>
      </c>
      <c r="P474" s="11">
        <f t="shared" si="86"/>
        <v>0.21665989466586086</v>
      </c>
      <c r="Q474" s="11">
        <f t="shared" si="87"/>
        <v>0</v>
      </c>
      <c r="R474" s="10">
        <f t="shared" ca="1" si="88"/>
        <v>0.97427849426240298</v>
      </c>
      <c r="U474" s="10">
        <f t="shared" ca="1" si="89"/>
        <v>212.2933891540095</v>
      </c>
    </row>
    <row r="475" spans="2:21" ht="43.2" x14ac:dyDescent="0.3">
      <c r="B475" s="103">
        <v>469</v>
      </c>
      <c r="C475" s="103" t="str">
        <f>'14.1.ТС УЧ'!C474</f>
        <v xml:space="preserve">Блочно-модульная котельная EMS-5600M (п. Сатис) </v>
      </c>
      <c r="D475" s="103" t="str">
        <f>'14.1.ТС УЧ'!D474</f>
        <v>ГрОт-Ленина, 7А</v>
      </c>
      <c r="E475" s="103" t="str">
        <f>'14.1.ТС УЧ'!E474</f>
        <v xml:space="preserve">ул. Ленина, 9А </v>
      </c>
      <c r="F475" s="103">
        <f>IF('14.1.ТС УЧ'!G474="Подземная канальная или подвальная",2,IF('14.1.ТС УЧ'!G474="Подземная бесканальная",2,IF('14.1.ТС УЧ'!G474="Надземная",1,0)))</f>
        <v>2</v>
      </c>
      <c r="G475" s="103">
        <f t="shared" si="80"/>
        <v>0.05</v>
      </c>
      <c r="H475" s="103">
        <f ca="1">IF(C475=0,0,(YEAR(TODAY())-'14.1.ТС УЧ'!F474)*0.85)</f>
        <v>37.4</v>
      </c>
      <c r="I475" s="103">
        <f>IF(C475=0,0,'14.1.ТС УЧ'!I474/1000)</f>
        <v>1.4999999999999999E-2</v>
      </c>
      <c r="J475" s="24">
        <f>IF(C475=0,0,'14.1.ТС УЧ'!H474/1000)</f>
        <v>5.0999999999999997E-2</v>
      </c>
      <c r="K475" s="103">
        <f t="shared" si="81"/>
        <v>1.4999999999999999E-2</v>
      </c>
      <c r="L475" s="25">
        <f t="shared" ca="1" si="82"/>
        <v>3.2441481996433552</v>
      </c>
      <c r="M475" s="25">
        <f t="shared" ca="1" si="83"/>
        <v>1.4476715449173517E-2</v>
      </c>
      <c r="N475" s="25">
        <f t="shared" ca="1" si="84"/>
        <v>0.96511436327823452</v>
      </c>
      <c r="O475" s="24">
        <f t="shared" si="85"/>
        <v>4.6173752351608437</v>
      </c>
      <c r="P475" s="11">
        <f t="shared" si="86"/>
        <v>0.21657325841423966</v>
      </c>
      <c r="Q475" s="11">
        <f t="shared" si="87"/>
        <v>0</v>
      </c>
      <c r="R475" s="10">
        <f t="shared" ca="1" si="88"/>
        <v>0.98562756836040688</v>
      </c>
      <c r="U475" s="10">
        <f t="shared" ca="1" si="89"/>
        <v>212.36023358141099</v>
      </c>
    </row>
    <row r="476" spans="2:21" ht="43.2" x14ac:dyDescent="0.3">
      <c r="B476" s="103">
        <v>470</v>
      </c>
      <c r="C476" s="103" t="str">
        <f>'14.1.ТС УЧ'!C475</f>
        <v xml:space="preserve">Блочно-модульная котельная EMS-5600M (п. Сатис) </v>
      </c>
      <c r="D476" s="103" t="str">
        <f>'14.1.ТС УЧ'!D475</f>
        <v>ГрОт-Ленина, 12</v>
      </c>
      <c r="E476" s="103" t="str">
        <f>'14.1.ТС УЧ'!E475</f>
        <v xml:space="preserve">ул. Ленина, 9 </v>
      </c>
      <c r="F476" s="103">
        <f>IF('14.1.ТС УЧ'!G475="Подземная канальная или подвальная",2,IF('14.1.ТС УЧ'!G475="Подземная бесканальная",2,IF('14.1.ТС УЧ'!G475="Надземная",1,0)))</f>
        <v>2</v>
      </c>
      <c r="G476" s="103">
        <f t="shared" si="80"/>
        <v>0.05</v>
      </c>
      <c r="H476" s="103">
        <f ca="1">IF(C476=0,0,(YEAR(TODAY())-'14.1.ТС УЧ'!F475)*0.85)</f>
        <v>30.599999999999998</v>
      </c>
      <c r="I476" s="103">
        <f>IF(C476=0,0,'14.1.ТС УЧ'!I475/1000)</f>
        <v>3.5499999999999997E-2</v>
      </c>
      <c r="J476" s="24">
        <f>IF(C476=0,0,'14.1.ТС УЧ'!H475/1000)</f>
        <v>5.0999999999999997E-2</v>
      </c>
      <c r="K476" s="103">
        <f t="shared" si="81"/>
        <v>3.5499999999999997E-2</v>
      </c>
      <c r="L476" s="25">
        <f t="shared" ca="1" si="82"/>
        <v>2.3090884111498902</v>
      </c>
      <c r="M476" s="25">
        <f t="shared" ca="1" si="83"/>
        <v>7.6745098502430569E-3</v>
      </c>
      <c r="N476" s="25">
        <f t="shared" ca="1" si="84"/>
        <v>0.21618337606318472</v>
      </c>
      <c r="O476" s="24">
        <f t="shared" si="85"/>
        <v>4.6142210374615509</v>
      </c>
      <c r="P476" s="11">
        <f t="shared" si="86"/>
        <v>0.21672130396036163</v>
      </c>
      <c r="Q476" s="11">
        <f t="shared" si="87"/>
        <v>0</v>
      </c>
      <c r="R476" s="10">
        <f t="shared" ca="1" si="88"/>
        <v>0.99235486400912054</v>
      </c>
      <c r="U476" s="10">
        <f t="shared" ca="1" si="89"/>
        <v>212.39564546621421</v>
      </c>
    </row>
    <row r="477" spans="2:21" ht="43.2" x14ac:dyDescent="0.3">
      <c r="B477" s="103">
        <v>471</v>
      </c>
      <c r="C477" s="103" t="str">
        <f>'14.1.ТС УЧ'!C476</f>
        <v xml:space="preserve">Блочно-модульная котельная EMS-5600M (п. Сатис) </v>
      </c>
      <c r="D477" s="103" t="str">
        <f>'14.1.ТС УЧ'!D476</f>
        <v>ГрОт-Ленина, 12</v>
      </c>
      <c r="E477" s="103" t="str">
        <f>'14.1.ТС УЧ'!E476</f>
        <v xml:space="preserve">ГрОт-Ленина, 14 </v>
      </c>
      <c r="F477" s="103">
        <f>IF('14.1.ТС УЧ'!G476="Подземная канальная или подвальная",2,IF('14.1.ТС УЧ'!G476="Подземная бесканальная",2,IF('14.1.ТС УЧ'!G476="Надземная",1,0)))</f>
        <v>2</v>
      </c>
      <c r="G477" s="103">
        <f t="shared" si="80"/>
        <v>0.05</v>
      </c>
      <c r="H477" s="103">
        <f ca="1">IF(C477=0,0,(YEAR(TODAY())-'14.1.ТС УЧ'!F476)*0.85)</f>
        <v>29.75</v>
      </c>
      <c r="I477" s="103">
        <f>IF(C477=0,0,'14.1.ТС УЧ'!I476/1000)</f>
        <v>1.2999999999999999E-2</v>
      </c>
      <c r="J477" s="24">
        <f>IF(C477=0,0,'14.1.ТС УЧ'!H476/1000)</f>
        <v>5.0999999999999997E-2</v>
      </c>
      <c r="K477" s="103">
        <f t="shared" si="81"/>
        <v>1.2999999999999999E-2</v>
      </c>
      <c r="L477" s="25">
        <f t="shared" ca="1" si="82"/>
        <v>2.2130083172909671</v>
      </c>
      <c r="M477" s="25">
        <f t="shared" ca="1" si="83"/>
        <v>2.4392537956774386E-3</v>
      </c>
      <c r="N477" s="25">
        <f t="shared" ca="1" si="84"/>
        <v>0.18763490735980298</v>
      </c>
      <c r="O477" s="24">
        <f t="shared" si="85"/>
        <v>4.6176829617656532</v>
      </c>
      <c r="P477" s="11">
        <f t="shared" si="86"/>
        <v>0.21655882577474142</v>
      </c>
      <c r="Q477" s="11">
        <f t="shared" si="87"/>
        <v>0</v>
      </c>
      <c r="R477" s="10">
        <f t="shared" ca="1" si="88"/>
        <v>0.9975637187664268</v>
      </c>
      <c r="U477" s="10">
        <f t="shared" ca="1" si="89"/>
        <v>212.40690916690593</v>
      </c>
    </row>
    <row r="478" spans="2:21" ht="43.2" x14ac:dyDescent="0.3">
      <c r="B478" s="103">
        <v>472</v>
      </c>
      <c r="C478" s="103" t="str">
        <f>'14.1.ТС УЧ'!C477</f>
        <v xml:space="preserve">Блочно-модульная котельная EMS-5600M (п. Сатис) </v>
      </c>
      <c r="D478" s="103" t="str">
        <f>'14.1.ТС УЧ'!D477</f>
        <v>ГрОт-Ленина, 14</v>
      </c>
      <c r="E478" s="103" t="str">
        <f>'14.1.ТС УЧ'!E477</f>
        <v xml:space="preserve">ул. Ленина, 11 </v>
      </c>
      <c r="F478" s="103">
        <f>IF('14.1.ТС УЧ'!G477="Подземная канальная или подвальная",2,IF('14.1.ТС УЧ'!G477="Подземная бесканальная",2,IF('14.1.ТС УЧ'!G477="Надземная",1,0)))</f>
        <v>2</v>
      </c>
      <c r="G478" s="103">
        <f t="shared" si="80"/>
        <v>0.05</v>
      </c>
      <c r="H478" s="103">
        <f ca="1">IF(C478=0,0,(YEAR(TODAY())-'14.1.ТС УЧ'!F477)*0.85)</f>
        <v>29.75</v>
      </c>
      <c r="I478" s="103">
        <f>IF(C478=0,0,'14.1.ТС УЧ'!I477/1000)</f>
        <v>3.5000000000000003E-2</v>
      </c>
      <c r="J478" s="24">
        <f>IF(C478=0,0,'14.1.ТС УЧ'!H477/1000)</f>
        <v>5.0999999999999997E-2</v>
      </c>
      <c r="K478" s="103">
        <f t="shared" si="81"/>
        <v>3.5000000000000003E-2</v>
      </c>
      <c r="L478" s="25">
        <f t="shared" ca="1" si="82"/>
        <v>2.2130083172909671</v>
      </c>
      <c r="M478" s="25">
        <f t="shared" ca="1" si="83"/>
        <v>6.5672217575931053E-3</v>
      </c>
      <c r="N478" s="25">
        <f t="shared" ca="1" si="84"/>
        <v>0.18763490735980298</v>
      </c>
      <c r="O478" s="24">
        <f t="shared" si="85"/>
        <v>4.6142979691127533</v>
      </c>
      <c r="P478" s="11">
        <f t="shared" si="86"/>
        <v>0.21671769068530311</v>
      </c>
      <c r="Q478" s="11">
        <f t="shared" si="87"/>
        <v>0</v>
      </c>
      <c r="R478" s="10">
        <f t="shared" ca="1" si="88"/>
        <v>0.99345429531498475</v>
      </c>
      <c r="U478" s="10">
        <f t="shared" ca="1" si="89"/>
        <v>212.4372122849247</v>
      </c>
    </row>
    <row r="479" spans="2:21" ht="43.2" x14ac:dyDescent="0.3">
      <c r="B479" s="103">
        <v>473</v>
      </c>
      <c r="C479" s="103" t="str">
        <f>'14.1.ТС УЧ'!C478</f>
        <v xml:space="preserve">Блочно-модульная котельная EMS-5600M (п. Сатис) </v>
      </c>
      <c r="D479" s="103" t="str">
        <f>'14.1.ТС УЧ'!D478</f>
        <v>ГрОт-Ленина, 14</v>
      </c>
      <c r="E479" s="103" t="str">
        <f>'14.1.ТС УЧ'!E478</f>
        <v xml:space="preserve">ГрОт-Ленина, 16 </v>
      </c>
      <c r="F479" s="103">
        <f>IF('14.1.ТС УЧ'!G478="Подземная канальная или подвальная",2,IF('14.1.ТС УЧ'!G478="Подземная бесканальная",2,IF('14.1.ТС УЧ'!G478="Надземная",1,0)))</f>
        <v>2</v>
      </c>
      <c r="G479" s="103">
        <f t="shared" si="80"/>
        <v>0.05</v>
      </c>
      <c r="H479" s="103">
        <f ca="1">IF(C479=0,0,(YEAR(TODAY())-'14.1.ТС УЧ'!F478)*0.85)</f>
        <v>29.75</v>
      </c>
      <c r="I479" s="103">
        <f>IF(C479=0,0,'14.1.ТС УЧ'!I478/1000)</f>
        <v>1.2999999999999999E-2</v>
      </c>
      <c r="J479" s="24">
        <f>IF(C479=0,0,'14.1.ТС УЧ'!H478/1000)</f>
        <v>5.0999999999999997E-2</v>
      </c>
      <c r="K479" s="103">
        <f t="shared" si="81"/>
        <v>1.2999999999999999E-2</v>
      </c>
      <c r="L479" s="25">
        <f t="shared" ca="1" si="82"/>
        <v>2.2130083172909671</v>
      </c>
      <c r="M479" s="25">
        <f t="shared" ca="1" si="83"/>
        <v>2.4392537956774386E-3</v>
      </c>
      <c r="N479" s="25">
        <f t="shared" ca="1" si="84"/>
        <v>0.18763490735980298</v>
      </c>
      <c r="O479" s="24">
        <f t="shared" si="85"/>
        <v>4.6176829617656532</v>
      </c>
      <c r="P479" s="11">
        <f t="shared" si="86"/>
        <v>0.21655882577474142</v>
      </c>
      <c r="Q479" s="11">
        <f t="shared" si="87"/>
        <v>0</v>
      </c>
      <c r="R479" s="10">
        <f t="shared" ca="1" si="88"/>
        <v>0.9975637187664268</v>
      </c>
      <c r="U479" s="10">
        <f t="shared" ca="1" si="89"/>
        <v>212.44847598561643</v>
      </c>
    </row>
    <row r="480" spans="2:21" ht="43.2" x14ac:dyDescent="0.3">
      <c r="B480" s="103">
        <v>474</v>
      </c>
      <c r="C480" s="103" t="str">
        <f>'14.1.ТС УЧ'!C479</f>
        <v xml:space="preserve">Блочно-модульная котельная EMS-5600M (п. Сатис) </v>
      </c>
      <c r="D480" s="103" t="str">
        <f>'14.1.ТС УЧ'!D479</f>
        <v>ГрОт-Ленина, 16</v>
      </c>
      <c r="E480" s="103" t="str">
        <f>'14.1.ТС УЧ'!E479</f>
        <v xml:space="preserve">ул. Ленина, 13 </v>
      </c>
      <c r="F480" s="103">
        <f>IF('14.1.ТС УЧ'!G479="Подземная канальная или подвальная",2,IF('14.1.ТС УЧ'!G479="Подземная бесканальная",2,IF('14.1.ТС УЧ'!G479="Надземная",1,0)))</f>
        <v>2</v>
      </c>
      <c r="G480" s="103">
        <f t="shared" si="80"/>
        <v>0.05</v>
      </c>
      <c r="H480" s="103">
        <f ca="1">IF(C480=0,0,(YEAR(TODAY())-'14.1.ТС УЧ'!F479)*0.85)</f>
        <v>29.75</v>
      </c>
      <c r="I480" s="103">
        <f>IF(C480=0,0,'14.1.ТС УЧ'!I479/1000)</f>
        <v>3.5999999999999997E-2</v>
      </c>
      <c r="J480" s="24">
        <f>IF(C480=0,0,'14.1.ТС УЧ'!H479/1000)</f>
        <v>5.0999999999999997E-2</v>
      </c>
      <c r="K480" s="103">
        <f t="shared" si="81"/>
        <v>3.5999999999999997E-2</v>
      </c>
      <c r="L480" s="25">
        <f t="shared" ca="1" si="82"/>
        <v>2.2130083172909671</v>
      </c>
      <c r="M480" s="25">
        <f t="shared" ca="1" si="83"/>
        <v>6.754856664952907E-3</v>
      </c>
      <c r="N480" s="25">
        <f t="shared" ca="1" si="84"/>
        <v>0.18763490735980298</v>
      </c>
      <c r="O480" s="24">
        <f t="shared" si="85"/>
        <v>4.6141441058103494</v>
      </c>
      <c r="P480" s="11">
        <f t="shared" si="86"/>
        <v>0.21672491735590843</v>
      </c>
      <c r="Q480" s="11">
        <f t="shared" si="87"/>
        <v>0</v>
      </c>
      <c r="R480" s="10">
        <f t="shared" ca="1" si="88"/>
        <v>0.99326790609742577</v>
      </c>
      <c r="U480" s="10">
        <f t="shared" ca="1" si="89"/>
        <v>212.47964386768263</v>
      </c>
    </row>
    <row r="481" spans="2:21" ht="43.2" x14ac:dyDescent="0.3">
      <c r="B481" s="103">
        <v>475</v>
      </c>
      <c r="C481" s="103" t="str">
        <f>'14.1.ТС УЧ'!C480</f>
        <v xml:space="preserve">Блочно-модульная котельная EMS-5600M (п. Сатис) </v>
      </c>
      <c r="D481" s="103" t="str">
        <f>'14.1.ТС УЧ'!D480</f>
        <v>ТК3</v>
      </c>
      <c r="E481" s="103" t="str">
        <f>'14.1.ТС УЧ'!E480</f>
        <v xml:space="preserve">ул. Мира, 1А </v>
      </c>
      <c r="F481" s="103">
        <f>IF('14.1.ТС УЧ'!G480="Подземная канальная или подвальная",2,IF('14.1.ТС УЧ'!G480="Подземная бесканальная",2,IF('14.1.ТС УЧ'!G480="Надземная",1,0)))</f>
        <v>2</v>
      </c>
      <c r="G481" s="103">
        <f t="shared" si="80"/>
        <v>0.05</v>
      </c>
      <c r="H481" s="103">
        <f ca="1">IF(C481=0,0,(YEAR(TODAY())-'14.1.ТС УЧ'!F480)*0.85)</f>
        <v>22.099999999999998</v>
      </c>
      <c r="I481" s="103">
        <f>IF(C481=0,0,'14.1.ТС УЧ'!I480/1000)</f>
        <v>2.5000000000000001E-2</v>
      </c>
      <c r="J481" s="24">
        <f>IF(C481=0,0,'14.1.ТС УЧ'!H480/1000)</f>
        <v>5.0999999999999997E-2</v>
      </c>
      <c r="K481" s="103">
        <f t="shared" si="81"/>
        <v>2.5000000000000001E-2</v>
      </c>
      <c r="L481" s="25">
        <f t="shared" ca="1" si="82"/>
        <v>1.5096122344032843</v>
      </c>
      <c r="M481" s="25">
        <f t="shared" ca="1" si="83"/>
        <v>1.8724771605248766E-3</v>
      </c>
      <c r="N481" s="25">
        <f t="shared" ca="1" si="84"/>
        <v>7.4899086420995062E-2</v>
      </c>
      <c r="O481" s="24">
        <f t="shared" si="85"/>
        <v>4.615836602136798</v>
      </c>
      <c r="P481" s="11">
        <f t="shared" si="86"/>
        <v>0.21664545047740044</v>
      </c>
      <c r="Q481" s="11">
        <f t="shared" si="87"/>
        <v>0</v>
      </c>
      <c r="R481" s="10">
        <f t="shared" ca="1" si="88"/>
        <v>0.99812927483114144</v>
      </c>
      <c r="U481" s="10">
        <f t="shared" ca="1" si="89"/>
        <v>212.48828691629683</v>
      </c>
    </row>
    <row r="482" spans="2:21" ht="43.2" x14ac:dyDescent="0.3">
      <c r="B482" s="103">
        <v>476</v>
      </c>
      <c r="C482" s="103" t="str">
        <f>'14.1.ТС УЧ'!C481</f>
        <v xml:space="preserve">Блочно-модульная котельная EMS-5600M (п. Сатис) </v>
      </c>
      <c r="D482" s="103" t="str">
        <f>'14.1.ТС УЧ'!D481</f>
        <v>ТК4</v>
      </c>
      <c r="E482" s="103" t="str">
        <f>'14.1.ТС УЧ'!E481</f>
        <v xml:space="preserve">ул. Мира, 1 </v>
      </c>
      <c r="F482" s="103">
        <f>IF('14.1.ТС УЧ'!G481="Подземная канальная или подвальная",2,IF('14.1.ТС УЧ'!G481="Подземная бесканальная",2,IF('14.1.ТС УЧ'!G481="Надземная",1,0)))</f>
        <v>2</v>
      </c>
      <c r="G482" s="103">
        <f t="shared" si="80"/>
        <v>0.05</v>
      </c>
      <c r="H482" s="103">
        <f ca="1">IF(C482=0,0,(YEAR(TODAY())-'14.1.ТС УЧ'!F481)*0.85)</f>
        <v>4.25</v>
      </c>
      <c r="I482" s="103">
        <f>IF(C482=0,0,'14.1.ТС УЧ'!I481/1000)</f>
        <v>0.05</v>
      </c>
      <c r="J482" s="24">
        <f>IF(C482=0,0,'14.1.ТС УЧ'!H481/1000)</f>
        <v>5.0999999999999997E-2</v>
      </c>
      <c r="K482" s="103">
        <f t="shared" si="81"/>
        <v>0.05</v>
      </c>
      <c r="L482" s="25">
        <f t="shared" ca="1" si="82"/>
        <v>1</v>
      </c>
      <c r="M482" s="25">
        <f t="shared" ca="1" si="83"/>
        <v>2.5000000000000005E-3</v>
      </c>
      <c r="N482" s="25">
        <f t="shared" ca="1" si="84"/>
        <v>0.05</v>
      </c>
      <c r="O482" s="24">
        <f t="shared" si="85"/>
        <v>4.6119900195766856</v>
      </c>
      <c r="P482" s="11">
        <f t="shared" si="86"/>
        <v>0.21682614137395415</v>
      </c>
      <c r="Q482" s="11">
        <f t="shared" si="87"/>
        <v>0</v>
      </c>
      <c r="R482" s="10">
        <f t="shared" ca="1" si="88"/>
        <v>0.99750312239746008</v>
      </c>
      <c r="U482" s="10">
        <f t="shared" ca="1" si="89"/>
        <v>212.49981689134577</v>
      </c>
    </row>
    <row r="483" spans="2:21" ht="43.2" x14ac:dyDescent="0.3">
      <c r="B483" s="103">
        <v>477</v>
      </c>
      <c r="C483" s="103" t="str">
        <f>'14.1.ТС УЧ'!C482</f>
        <v xml:space="preserve">Блочно-модульная котельная EMS-5600M (п. Сатис) </v>
      </c>
      <c r="D483" s="103" t="str">
        <f>'14.1.ТС УЧ'!D482</f>
        <v>ТК5</v>
      </c>
      <c r="E483" s="103" t="str">
        <f>'14.1.ТС УЧ'!E482</f>
        <v xml:space="preserve">УТ9 </v>
      </c>
      <c r="F483" s="103">
        <f>IF('14.1.ТС УЧ'!G482="Подземная канальная или подвальная",2,IF('14.1.ТС УЧ'!G482="Подземная бесканальная",2,IF('14.1.ТС УЧ'!G482="Надземная",1,0)))</f>
        <v>2</v>
      </c>
      <c r="G483" s="103">
        <f t="shared" si="80"/>
        <v>0.05</v>
      </c>
      <c r="H483" s="103">
        <f ca="1">IF(C483=0,0,(YEAR(TODAY())-'14.1.ТС УЧ'!F482)*0.85)</f>
        <v>29.75</v>
      </c>
      <c r="I483" s="103">
        <f>IF(C483=0,0,'14.1.ТС УЧ'!I482/1000)</f>
        <v>0.04</v>
      </c>
      <c r="J483" s="24">
        <f>IF(C483=0,0,'14.1.ТС УЧ'!H482/1000)</f>
        <v>5.0999999999999997E-2</v>
      </c>
      <c r="K483" s="103">
        <f t="shared" si="81"/>
        <v>0.04</v>
      </c>
      <c r="L483" s="25">
        <f t="shared" ca="1" si="82"/>
        <v>2.2130083172909671</v>
      </c>
      <c r="M483" s="25">
        <f t="shared" ca="1" si="83"/>
        <v>7.5053962943921193E-3</v>
      </c>
      <c r="N483" s="25">
        <f t="shared" ca="1" si="84"/>
        <v>0.18763490735980298</v>
      </c>
      <c r="O483" s="24">
        <f t="shared" si="85"/>
        <v>4.6135286526007304</v>
      </c>
      <c r="P483" s="11">
        <f t="shared" si="86"/>
        <v>0.21675382885858566</v>
      </c>
      <c r="Q483" s="11">
        <f t="shared" si="87"/>
        <v>0</v>
      </c>
      <c r="R483" s="10">
        <f t="shared" ca="1" si="88"/>
        <v>0.99252269886001332</v>
      </c>
      <c r="U483" s="10">
        <f t="shared" ca="1" si="89"/>
        <v>212.53444325219908</v>
      </c>
    </row>
    <row r="484" spans="2:21" ht="43.2" x14ac:dyDescent="0.3">
      <c r="B484" s="103">
        <v>478</v>
      </c>
      <c r="C484" s="103" t="str">
        <f>'14.1.ТС УЧ'!C483</f>
        <v xml:space="preserve">Блочно-модульная котельная EMS-5600M (п. Сатис) </v>
      </c>
      <c r="D484" s="103" t="str">
        <f>'14.1.ТС УЧ'!D483</f>
        <v>УТ9</v>
      </c>
      <c r="E484" s="103" t="str">
        <f>'14.1.ТС УЧ'!E483</f>
        <v xml:space="preserve">ул. Мира, 5 </v>
      </c>
      <c r="F484" s="103">
        <f>IF('14.1.ТС УЧ'!G483="Подземная канальная или подвальная",2,IF('14.1.ТС УЧ'!G483="Подземная бесканальная",2,IF('14.1.ТС УЧ'!G483="Надземная",1,0)))</f>
        <v>2</v>
      </c>
      <c r="G484" s="103">
        <f t="shared" si="80"/>
        <v>0.05</v>
      </c>
      <c r="H484" s="103">
        <f ca="1">IF(C484=0,0,(YEAR(TODAY())-'14.1.ТС УЧ'!F483)*0.85)</f>
        <v>29.75</v>
      </c>
      <c r="I484" s="103">
        <f>IF(C484=0,0,'14.1.ТС УЧ'!I483/1000)</f>
        <v>0.01</v>
      </c>
      <c r="J484" s="24">
        <f>IF(C484=0,0,'14.1.ТС УЧ'!H483/1000)</f>
        <v>5.0999999999999997E-2</v>
      </c>
      <c r="K484" s="103">
        <f t="shared" si="81"/>
        <v>0.01</v>
      </c>
      <c r="L484" s="25">
        <f t="shared" ca="1" si="82"/>
        <v>2.2130083172909671</v>
      </c>
      <c r="M484" s="25">
        <f t="shared" ca="1" si="83"/>
        <v>1.8763490735980298E-3</v>
      </c>
      <c r="N484" s="25">
        <f t="shared" ca="1" si="84"/>
        <v>0.18763490735980298</v>
      </c>
      <c r="O484" s="24">
        <f t="shared" si="85"/>
        <v>4.6181445516728656</v>
      </c>
      <c r="P484" s="11">
        <f t="shared" si="86"/>
        <v>0.21653718042189962</v>
      </c>
      <c r="Q484" s="11">
        <f t="shared" si="87"/>
        <v>0</v>
      </c>
      <c r="R484" s="10">
        <f t="shared" ca="1" si="88"/>
        <v>0.99812541016883527</v>
      </c>
      <c r="U484" s="10">
        <f t="shared" ca="1" si="89"/>
        <v>212.54310850345036</v>
      </c>
    </row>
    <row r="485" spans="2:21" ht="43.2" x14ac:dyDescent="0.3">
      <c r="B485" s="103">
        <v>479</v>
      </c>
      <c r="C485" s="103" t="str">
        <f>'14.1.ТС УЧ'!C484</f>
        <v xml:space="preserve">Блочно-модульная котельная EMS-5600M (п. Сатис) </v>
      </c>
      <c r="D485" s="103" t="str">
        <f>'14.1.ТС УЧ'!D484</f>
        <v>УТ9</v>
      </c>
      <c r="E485" s="103" t="str">
        <f>'14.1.ТС УЧ'!E484</f>
        <v xml:space="preserve">ул. Мира, 3 </v>
      </c>
      <c r="F485" s="103">
        <f>IF('14.1.ТС УЧ'!G484="Подземная канальная или подвальная",2,IF('14.1.ТС УЧ'!G484="Подземная бесканальная",2,IF('14.1.ТС УЧ'!G484="Надземная",1,0)))</f>
        <v>2</v>
      </c>
      <c r="G485" s="103">
        <f t="shared" si="80"/>
        <v>0.05</v>
      </c>
      <c r="H485" s="103">
        <f ca="1">IF(C485=0,0,(YEAR(TODAY())-'14.1.ТС УЧ'!F484)*0.85)</f>
        <v>28.9</v>
      </c>
      <c r="I485" s="103">
        <f>IF(C485=0,0,'14.1.ТС УЧ'!I484/1000)</f>
        <v>0.03</v>
      </c>
      <c r="J485" s="24">
        <f>IF(C485=0,0,'14.1.ТС УЧ'!H484/1000)</f>
        <v>5.0999999999999997E-2</v>
      </c>
      <c r="K485" s="103">
        <f t="shared" si="81"/>
        <v>0.03</v>
      </c>
      <c r="L485" s="25">
        <f t="shared" ca="1" si="82"/>
        <v>2.1209260714102172</v>
      </c>
      <c r="M485" s="25">
        <f t="shared" ca="1" si="83"/>
        <v>4.9286010730859768E-3</v>
      </c>
      <c r="N485" s="25">
        <f t="shared" ca="1" si="84"/>
        <v>0.16428670243619922</v>
      </c>
      <c r="O485" s="24">
        <f t="shared" si="85"/>
        <v>4.6150672856247761</v>
      </c>
      <c r="P485" s="11">
        <f t="shared" si="86"/>
        <v>0.21668156456024942</v>
      </c>
      <c r="Q485" s="11">
        <f t="shared" si="87"/>
        <v>0</v>
      </c>
      <c r="R485" s="10">
        <f t="shared" ca="1" si="88"/>
        <v>0.99508352455221372</v>
      </c>
      <c r="U485" s="10">
        <f t="shared" ca="1" si="89"/>
        <v>212.56585432902665</v>
      </c>
    </row>
    <row r="486" spans="2:21" ht="43.2" x14ac:dyDescent="0.3">
      <c r="B486" s="103">
        <v>480</v>
      </c>
      <c r="C486" s="103" t="str">
        <f>'14.1.ТС УЧ'!C485</f>
        <v xml:space="preserve">Блочно-модульная котельная EMS-5600M (п. Сатис) </v>
      </c>
      <c r="D486" s="103" t="str">
        <f>'14.1.ТС УЧ'!D485</f>
        <v>ТК6А</v>
      </c>
      <c r="E486" s="103" t="str">
        <f>'14.1.ТС УЧ'!E485</f>
        <v xml:space="preserve">УТ10 </v>
      </c>
      <c r="F486" s="103">
        <f>IF('14.1.ТС УЧ'!G485="Подземная канальная или подвальная",2,IF('14.1.ТС УЧ'!G485="Подземная бесканальная",2,IF('14.1.ТС УЧ'!G485="Надземная",1,0)))</f>
        <v>2</v>
      </c>
      <c r="G486" s="103">
        <f t="shared" si="80"/>
        <v>0.05</v>
      </c>
      <c r="H486" s="103">
        <f ca="1">IF(C486=0,0,(YEAR(TODAY())-'14.1.ТС УЧ'!F485)*0.85)</f>
        <v>24.65</v>
      </c>
      <c r="I486" s="103">
        <f>IF(C486=0,0,'14.1.ТС УЧ'!I485/1000)</f>
        <v>0.03</v>
      </c>
      <c r="J486" s="24">
        <f>IF(C486=0,0,'14.1.ТС УЧ'!H485/1000)</f>
        <v>5.0999999999999997E-2</v>
      </c>
      <c r="K486" s="103">
        <f t="shared" si="81"/>
        <v>0.03</v>
      </c>
      <c r="L486" s="25">
        <f t="shared" ca="1" si="82"/>
        <v>1.7148966551938607</v>
      </c>
      <c r="M486" s="25">
        <f t="shared" ca="1" si="83"/>
        <v>2.8589059412741434E-3</v>
      </c>
      <c r="N486" s="25">
        <f t="shared" ca="1" si="84"/>
        <v>9.5296864709138118E-2</v>
      </c>
      <c r="O486" s="24">
        <f t="shared" si="85"/>
        <v>4.6150672856247761</v>
      </c>
      <c r="P486" s="11">
        <f t="shared" si="86"/>
        <v>0.21668156456024942</v>
      </c>
      <c r="Q486" s="11">
        <f t="shared" si="87"/>
        <v>0</v>
      </c>
      <c r="R486" s="10">
        <f t="shared" ca="1" si="88"/>
        <v>0.99714517683862836</v>
      </c>
      <c r="U486" s="10">
        <f t="shared" ca="1" si="89"/>
        <v>212.5790483723089</v>
      </c>
    </row>
    <row r="487" spans="2:21" ht="43.2" x14ac:dyDescent="0.3">
      <c r="B487" s="103">
        <v>481</v>
      </c>
      <c r="C487" s="103" t="str">
        <f>'14.1.ТС УЧ'!C486</f>
        <v xml:space="preserve">Блочно-модульная котельная EMS-5600M (п. Сатис) </v>
      </c>
      <c r="D487" s="103" t="str">
        <f>'14.1.ТС УЧ'!D486</f>
        <v>УТ10</v>
      </c>
      <c r="E487" s="103" t="str">
        <f>'14.1.ТС УЧ'!E486</f>
        <v xml:space="preserve">ул. Мира, 9 </v>
      </c>
      <c r="F487" s="103">
        <f>IF('14.1.ТС УЧ'!G486="Подземная канальная или подвальная",2,IF('14.1.ТС УЧ'!G486="Подземная бесканальная",2,IF('14.1.ТС УЧ'!G486="Надземная",1,0)))</f>
        <v>2</v>
      </c>
      <c r="G487" s="103">
        <f t="shared" si="80"/>
        <v>0.05</v>
      </c>
      <c r="H487" s="103">
        <f ca="1">IF(C487=0,0,(YEAR(TODAY())-'14.1.ТС УЧ'!F486)*0.85)</f>
        <v>24.65</v>
      </c>
      <c r="I487" s="103">
        <f>IF(C487=0,0,'14.1.ТС УЧ'!I486/1000)</f>
        <v>2.5000000000000001E-2</v>
      </c>
      <c r="J487" s="24">
        <f>IF(C487=0,0,'14.1.ТС УЧ'!H486/1000)</f>
        <v>5.0999999999999997E-2</v>
      </c>
      <c r="K487" s="103">
        <f t="shared" si="81"/>
        <v>2.5000000000000001E-2</v>
      </c>
      <c r="L487" s="25">
        <f t="shared" ca="1" si="82"/>
        <v>1.7148966551938607</v>
      </c>
      <c r="M487" s="25">
        <f t="shared" ca="1" si="83"/>
        <v>2.382421617728453E-3</v>
      </c>
      <c r="N487" s="25">
        <f t="shared" ca="1" si="84"/>
        <v>9.5296864709138118E-2</v>
      </c>
      <c r="O487" s="24">
        <f t="shared" si="85"/>
        <v>4.615836602136798</v>
      </c>
      <c r="P487" s="11">
        <f t="shared" si="86"/>
        <v>0.21664545047740044</v>
      </c>
      <c r="Q487" s="11">
        <f t="shared" si="87"/>
        <v>0</v>
      </c>
      <c r="R487" s="10">
        <f t="shared" ca="1" si="88"/>
        <v>0.99762041409625135</v>
      </c>
      <c r="U487" s="10">
        <f t="shared" ca="1" si="89"/>
        <v>212.59004524121374</v>
      </c>
    </row>
    <row r="488" spans="2:21" ht="43.2" x14ac:dyDescent="0.3">
      <c r="B488" s="103">
        <v>482</v>
      </c>
      <c r="C488" s="103" t="str">
        <f>'14.1.ТС УЧ'!C487</f>
        <v xml:space="preserve">Блочно-модульная котельная EMS-5600M (п. Сатис) </v>
      </c>
      <c r="D488" s="103" t="str">
        <f>'14.1.ТС УЧ'!D487</f>
        <v>ТК6А</v>
      </c>
      <c r="E488" s="103" t="str">
        <f>'14.1.ТС УЧ'!E487</f>
        <v xml:space="preserve">ул. Мира, 7 </v>
      </c>
      <c r="F488" s="103">
        <f>IF('14.1.ТС УЧ'!G487="Подземная канальная или подвальная",2,IF('14.1.ТС УЧ'!G487="Подземная бесканальная",2,IF('14.1.ТС УЧ'!G487="Надземная",1,0)))</f>
        <v>2</v>
      </c>
      <c r="G488" s="103">
        <f t="shared" si="80"/>
        <v>0.05</v>
      </c>
      <c r="H488" s="103">
        <f ca="1">IF(C488=0,0,(YEAR(TODAY())-'14.1.ТС УЧ'!F487)*0.85)</f>
        <v>28.05</v>
      </c>
      <c r="I488" s="103">
        <f>IF(C488=0,0,'14.1.ТС УЧ'!I487/1000)</f>
        <v>5.5E-2</v>
      </c>
      <c r="J488" s="24">
        <f>IF(C488=0,0,'14.1.ТС УЧ'!H487/1000)</f>
        <v>5.0999999999999997E-2</v>
      </c>
      <c r="K488" s="103">
        <f t="shared" si="81"/>
        <v>5.5E-2</v>
      </c>
      <c r="L488" s="25">
        <f t="shared" ca="1" si="82"/>
        <v>2.0326753249143517</v>
      </c>
      <c r="M488" s="25">
        <f t="shared" ca="1" si="83"/>
        <v>7.9781447455585987E-3</v>
      </c>
      <c r="N488" s="25">
        <f t="shared" ca="1" si="84"/>
        <v>0.14505717719197453</v>
      </c>
      <c r="O488" s="24">
        <f t="shared" si="85"/>
        <v>4.6112207030646628</v>
      </c>
      <c r="P488" s="11">
        <f t="shared" si="86"/>
        <v>0.21686231572810863</v>
      </c>
      <c r="Q488" s="11">
        <f t="shared" si="87"/>
        <v>0</v>
      </c>
      <c r="R488" s="10">
        <f t="shared" ca="1" si="88"/>
        <v>0.99205359618389821</v>
      </c>
      <c r="U488" s="10">
        <f t="shared" ca="1" si="89"/>
        <v>212.62683422743652</v>
      </c>
    </row>
    <row r="489" spans="2:21" ht="43.2" x14ac:dyDescent="0.3">
      <c r="B489" s="103">
        <v>483</v>
      </c>
      <c r="C489" s="103" t="str">
        <f>'14.1.ТС УЧ'!C488</f>
        <v xml:space="preserve">Блочно-модульная котельная EMS-5600M (п. Сатис) </v>
      </c>
      <c r="D489" s="103" t="str">
        <f>'14.1.ТС УЧ'!D488</f>
        <v>ТК10</v>
      </c>
      <c r="E489" s="103" t="str">
        <f>'14.1.ТС УЧ'!E488</f>
        <v xml:space="preserve">ул. Мира, 13 </v>
      </c>
      <c r="F489" s="103">
        <f>IF('14.1.ТС УЧ'!G488="Подземная канальная или подвальная",2,IF('14.1.ТС УЧ'!G488="Подземная бесканальная",2,IF('14.1.ТС УЧ'!G488="Надземная",1,0)))</f>
        <v>2</v>
      </c>
      <c r="G489" s="103">
        <f t="shared" si="80"/>
        <v>0.05</v>
      </c>
      <c r="H489" s="103">
        <f ca="1">IF(C489=0,0,(YEAR(TODAY())-'14.1.ТС УЧ'!F488)*0.85)</f>
        <v>28.05</v>
      </c>
      <c r="I489" s="103">
        <f>IF(C489=0,0,'14.1.ТС УЧ'!I488/1000)</f>
        <v>7.0000000000000007E-2</v>
      </c>
      <c r="J489" s="24">
        <f>IF(C489=0,0,'14.1.ТС УЧ'!H488/1000)</f>
        <v>5.0999999999999997E-2</v>
      </c>
      <c r="K489" s="103">
        <f t="shared" si="81"/>
        <v>7.0000000000000007E-2</v>
      </c>
      <c r="L489" s="25">
        <f t="shared" ca="1" si="82"/>
        <v>2.0326753249143517</v>
      </c>
      <c r="M489" s="25">
        <f t="shared" ca="1" si="83"/>
        <v>1.0154002403438217E-2</v>
      </c>
      <c r="N489" s="25">
        <f t="shared" ca="1" si="84"/>
        <v>0.14505717719197453</v>
      </c>
      <c r="O489" s="24">
        <f t="shared" si="85"/>
        <v>4.6089127535285961</v>
      </c>
      <c r="P489" s="11">
        <f t="shared" si="86"/>
        <v>0.21697091124894852</v>
      </c>
      <c r="Q489" s="11">
        <f t="shared" si="87"/>
        <v>0</v>
      </c>
      <c r="R489" s="10">
        <f t="shared" ca="1" si="88"/>
        <v>0.98989737543502176</v>
      </c>
      <c r="U489" s="10">
        <f t="shared" ca="1" si="89"/>
        <v>212.6736331386131</v>
      </c>
    </row>
    <row r="490" spans="2:21" ht="43.2" x14ac:dyDescent="0.3">
      <c r="B490" s="103">
        <v>484</v>
      </c>
      <c r="C490" s="103" t="str">
        <f>'14.1.ТС УЧ'!C489</f>
        <v xml:space="preserve">Блочно-модульная котельная EMS-5600M (п. Сатис) </v>
      </c>
      <c r="D490" s="103" t="str">
        <f>'14.1.ТС УЧ'!D489</f>
        <v>ТК10</v>
      </c>
      <c r="E490" s="103" t="str">
        <f>'14.1.ТС УЧ'!E489</f>
        <v xml:space="preserve">ул. Мира, 15 </v>
      </c>
      <c r="F490" s="103">
        <f>IF('14.1.ТС УЧ'!G489="Подземная канальная или подвальная",2,IF('14.1.ТС УЧ'!G489="Подземная бесканальная",2,IF('14.1.ТС УЧ'!G489="Надземная",1,0)))</f>
        <v>2</v>
      </c>
      <c r="G490" s="103">
        <f t="shared" si="80"/>
        <v>0.05</v>
      </c>
      <c r="H490" s="103">
        <f ca="1">IF(C490=0,0,(YEAR(TODAY())-'14.1.ТС УЧ'!F489)*0.85)</f>
        <v>22.95</v>
      </c>
      <c r="I490" s="103">
        <f>IF(C490=0,0,'14.1.ТС УЧ'!I489/1000)</f>
        <v>2.8000000000000001E-2</v>
      </c>
      <c r="J490" s="24">
        <f>IF(C490=0,0,'14.1.ТС УЧ'!H489/1000)</f>
        <v>5.0999999999999997E-2</v>
      </c>
      <c r="K490" s="103">
        <f t="shared" si="81"/>
        <v>2.8000000000000001E-2</v>
      </c>
      <c r="L490" s="25">
        <f t="shared" ca="1" si="82"/>
        <v>1.5751536442745315</v>
      </c>
      <c r="M490" s="25">
        <f t="shared" ca="1" si="83"/>
        <v>2.2575299181165137E-3</v>
      </c>
      <c r="N490" s="25">
        <f t="shared" ca="1" si="84"/>
        <v>8.0626068504161194E-2</v>
      </c>
      <c r="O490" s="24">
        <f t="shared" si="85"/>
        <v>4.6153750122295847</v>
      </c>
      <c r="P490" s="11">
        <f t="shared" si="86"/>
        <v>0.21666711748238252</v>
      </c>
      <c r="Q490" s="11">
        <f t="shared" si="87"/>
        <v>0</v>
      </c>
      <c r="R490" s="10">
        <f t="shared" ca="1" si="88"/>
        <v>0.99774501638606938</v>
      </c>
      <c r="U490" s="10">
        <f t="shared" ca="1" si="89"/>
        <v>212.68405248578654</v>
      </c>
    </row>
    <row r="491" spans="2:21" ht="43.2" x14ac:dyDescent="0.3">
      <c r="B491" s="103">
        <v>485</v>
      </c>
      <c r="C491" s="103" t="str">
        <f>'14.1.ТС УЧ'!C490</f>
        <v xml:space="preserve">Блочно-модульная котельная EMS-5600M (п. Сатис) </v>
      </c>
      <c r="D491" s="103" t="str">
        <f>'14.1.ТС УЧ'!D490</f>
        <v>ТК16</v>
      </c>
      <c r="E491" s="103" t="str">
        <f>'14.1.ТС УЧ'!E490</f>
        <v xml:space="preserve">УТ12 </v>
      </c>
      <c r="F491" s="103">
        <f>IF('14.1.ТС УЧ'!G490="Подземная канальная или подвальная",2,IF('14.1.ТС УЧ'!G490="Подземная бесканальная",2,IF('14.1.ТС УЧ'!G490="Надземная",1,0)))</f>
        <v>2</v>
      </c>
      <c r="G491" s="103">
        <f t="shared" si="80"/>
        <v>0.05</v>
      </c>
      <c r="H491" s="103">
        <f ca="1">IF(C491=0,0,(YEAR(TODAY())-'14.1.ТС УЧ'!F490)*0.85)</f>
        <v>38.25</v>
      </c>
      <c r="I491" s="103">
        <f>IF(C491=0,0,'14.1.ТС УЧ'!I490/1000)</f>
        <v>5.7500000000000002E-2</v>
      </c>
      <c r="J491" s="24">
        <f>IF(C491=0,0,'14.1.ТС УЧ'!H490/1000)</f>
        <v>5.0999999999999997E-2</v>
      </c>
      <c r="K491" s="103">
        <f t="shared" si="81"/>
        <v>5.7500000000000002E-2</v>
      </c>
      <c r="L491" s="25">
        <f t="shared" ca="1" si="82"/>
        <v>3.3849963207636384</v>
      </c>
      <c r="M491" s="25">
        <f t="shared" ca="1" si="83"/>
        <v>7.0503664190281673E-2</v>
      </c>
      <c r="N491" s="25">
        <f t="shared" ca="1" si="84"/>
        <v>1.226150681570116</v>
      </c>
      <c r="O491" s="24">
        <f t="shared" si="85"/>
        <v>4.6108360448086518</v>
      </c>
      <c r="P491" s="11">
        <f t="shared" si="86"/>
        <v>0.21688040743194539</v>
      </c>
      <c r="Q491" s="11">
        <f t="shared" si="87"/>
        <v>0</v>
      </c>
      <c r="R491" s="10">
        <f t="shared" ca="1" si="88"/>
        <v>0.93192432477149012</v>
      </c>
      <c r="U491" s="10">
        <f t="shared" ca="1" si="89"/>
        <v>213.00913332192619</v>
      </c>
    </row>
    <row r="492" spans="2:21" ht="43.2" x14ac:dyDescent="0.3">
      <c r="B492" s="103">
        <v>486</v>
      </c>
      <c r="C492" s="103" t="str">
        <f>'14.1.ТС УЧ'!C491</f>
        <v xml:space="preserve">Блочно-модульная котельная EMS-5600M (п. Сатис) </v>
      </c>
      <c r="D492" s="103" t="str">
        <f>'14.1.ТС УЧ'!D491</f>
        <v>ТК18</v>
      </c>
      <c r="E492" s="103" t="str">
        <f>'14.1.ТС УЧ'!E491</f>
        <v xml:space="preserve">ул. Советская, 11 </v>
      </c>
      <c r="F492" s="103">
        <f>IF('14.1.ТС УЧ'!G491="Подземная канальная или подвальная",2,IF('14.1.ТС УЧ'!G491="Подземная бесканальная",2,IF('14.1.ТС УЧ'!G491="Надземная",1,0)))</f>
        <v>2</v>
      </c>
      <c r="G492" s="103">
        <f t="shared" si="80"/>
        <v>0.05</v>
      </c>
      <c r="H492" s="103">
        <f ca="1">IF(C492=0,0,(YEAR(TODAY())-'14.1.ТС УЧ'!F491)*0.85)</f>
        <v>26.349999999999998</v>
      </c>
      <c r="I492" s="103">
        <f>IF(C492=0,0,'14.1.ТС УЧ'!I491/1000)</f>
        <v>4.4999999999999998E-2</v>
      </c>
      <c r="J492" s="24">
        <f>IF(C492=0,0,'14.1.ТС УЧ'!H491/1000)</f>
        <v>5.0999999999999997E-2</v>
      </c>
      <c r="K492" s="103">
        <f t="shared" si="81"/>
        <v>4.4999999999999998E-2</v>
      </c>
      <c r="L492" s="25">
        <f t="shared" ca="1" si="82"/>
        <v>1.8670372561335553</v>
      </c>
      <c r="M492" s="25">
        <f t="shared" ca="1" si="83"/>
        <v>5.2121270314515241E-3</v>
      </c>
      <c r="N492" s="25">
        <f t="shared" ca="1" si="84"/>
        <v>0.11582504514336721</v>
      </c>
      <c r="O492" s="24">
        <f t="shared" si="85"/>
        <v>4.6127593360887085</v>
      </c>
      <c r="P492" s="11">
        <f t="shared" si="86"/>
        <v>0.21678997908612524</v>
      </c>
      <c r="Q492" s="11">
        <f t="shared" si="87"/>
        <v>0</v>
      </c>
      <c r="R492" s="10">
        <f t="shared" ca="1" si="88"/>
        <v>0.99480143253435593</v>
      </c>
      <c r="U492" s="10">
        <f t="shared" ca="1" si="89"/>
        <v>213.03317560955139</v>
      </c>
    </row>
    <row r="493" spans="2:21" ht="43.2" x14ac:dyDescent="0.3">
      <c r="B493" s="103">
        <v>487</v>
      </c>
      <c r="C493" s="103" t="str">
        <f>'14.1.ТС УЧ'!C492</f>
        <v xml:space="preserve">Блочно-модульная котельная EMS-5600M (п. Сатис) </v>
      </c>
      <c r="D493" s="103" t="str">
        <f>'14.1.ТС УЧ'!D492</f>
        <v>ТК20</v>
      </c>
      <c r="E493" s="103" t="str">
        <f>'14.1.ТС УЧ'!E492</f>
        <v xml:space="preserve">ул. Советская, 7 </v>
      </c>
      <c r="F493" s="103">
        <f>IF('14.1.ТС УЧ'!G492="Подземная канальная или подвальная",2,IF('14.1.ТС УЧ'!G492="Подземная бесканальная",2,IF('14.1.ТС УЧ'!G492="Надземная",1,0)))</f>
        <v>2</v>
      </c>
      <c r="G493" s="103">
        <f t="shared" si="80"/>
        <v>0.05</v>
      </c>
      <c r="H493" s="103">
        <f ca="1">IF(C493=0,0,(YEAR(TODAY())-'14.1.ТС УЧ'!F492)*0.85)</f>
        <v>14.45</v>
      </c>
      <c r="I493" s="103">
        <f>IF(C493=0,0,'14.1.ТС УЧ'!I492/1000)</f>
        <v>1.6E-2</v>
      </c>
      <c r="J493" s="24">
        <f>IF(C493=0,0,'14.1.ТС УЧ'!H492/1000)</f>
        <v>5.0999999999999997E-2</v>
      </c>
      <c r="K493" s="103">
        <f t="shared" si="81"/>
        <v>1.6E-2</v>
      </c>
      <c r="L493" s="25">
        <f t="shared" ca="1" si="82"/>
        <v>1</v>
      </c>
      <c r="M493" s="25">
        <f t="shared" ca="1" si="83"/>
        <v>8.0000000000000004E-4</v>
      </c>
      <c r="N493" s="25">
        <f t="shared" ca="1" si="84"/>
        <v>0.05</v>
      </c>
      <c r="O493" s="24">
        <f t="shared" si="85"/>
        <v>4.6172213718584389</v>
      </c>
      <c r="P493" s="11">
        <f t="shared" si="86"/>
        <v>0.21658047545541409</v>
      </c>
      <c r="Q493" s="11">
        <f t="shared" si="87"/>
        <v>0</v>
      </c>
      <c r="R493" s="10">
        <f t="shared" ca="1" si="88"/>
        <v>0.99920031991468372</v>
      </c>
      <c r="U493" s="10">
        <f t="shared" ca="1" si="89"/>
        <v>213.03686938664887</v>
      </c>
    </row>
    <row r="494" spans="2:21" ht="43.2" x14ac:dyDescent="0.3">
      <c r="B494" s="103">
        <v>488</v>
      </c>
      <c r="C494" s="103" t="str">
        <f>'14.1.ТС УЧ'!C493</f>
        <v xml:space="preserve">Блочно-модульная котельная EMS-5600M (п. Сатис) </v>
      </c>
      <c r="D494" s="103" t="str">
        <f>'14.1.ТС УЧ'!D493</f>
        <v>ТК17</v>
      </c>
      <c r="E494" s="103" t="str">
        <f>'14.1.ТС УЧ'!E493</f>
        <v xml:space="preserve">ул. Советская, 18В </v>
      </c>
      <c r="F494" s="103">
        <f>IF('14.1.ТС УЧ'!G493="Подземная канальная или подвальная",2,IF('14.1.ТС УЧ'!G493="Подземная бесканальная",2,IF('14.1.ТС УЧ'!G493="Надземная",1,0)))</f>
        <v>2</v>
      </c>
      <c r="G494" s="103">
        <f t="shared" si="80"/>
        <v>0.05</v>
      </c>
      <c r="H494" s="103">
        <f ca="1">IF(C494=0,0,(YEAR(TODAY())-'14.1.ТС УЧ'!F493)*0.85)</f>
        <v>28.9</v>
      </c>
      <c r="I494" s="103">
        <f>IF(C494=0,0,'14.1.ТС УЧ'!I493/1000)</f>
        <v>0.12</v>
      </c>
      <c r="J494" s="24">
        <f>IF(C494=0,0,'14.1.ТС УЧ'!H493/1000)</f>
        <v>5.0999999999999997E-2</v>
      </c>
      <c r="K494" s="103">
        <f t="shared" si="81"/>
        <v>0.12</v>
      </c>
      <c r="L494" s="25">
        <f t="shared" ca="1" si="82"/>
        <v>2.1209260714102172</v>
      </c>
      <c r="M494" s="25">
        <f t="shared" ca="1" si="83"/>
        <v>1.9714404292343907E-2</v>
      </c>
      <c r="N494" s="25">
        <f t="shared" ca="1" si="84"/>
        <v>0.16428670243619922</v>
      </c>
      <c r="O494" s="24">
        <f t="shared" si="85"/>
        <v>4.6012195884083695</v>
      </c>
      <c r="P494" s="11">
        <f t="shared" si="86"/>
        <v>0.21733368312159057</v>
      </c>
      <c r="Q494" s="11">
        <f t="shared" si="87"/>
        <v>0</v>
      </c>
      <c r="R494" s="10">
        <f t="shared" ca="1" si="88"/>
        <v>0.98047865381921517</v>
      </c>
      <c r="U494" s="10">
        <f t="shared" ca="1" si="89"/>
        <v>213.12757968985261</v>
      </c>
    </row>
    <row r="495" spans="2:21" ht="43.2" x14ac:dyDescent="0.3">
      <c r="B495" s="103">
        <v>489</v>
      </c>
      <c r="C495" s="103" t="str">
        <f>'14.1.ТС УЧ'!C494</f>
        <v xml:space="preserve">Блочно-модульная котельная EMS-5600M (п. Сатис) </v>
      </c>
      <c r="D495" s="103" t="str">
        <f>'14.1.ТС УЧ'!D494</f>
        <v>ГрОт-Октябрьская, 2</v>
      </c>
      <c r="E495" s="103" t="str">
        <f>'14.1.ТС УЧ'!E494</f>
        <v xml:space="preserve">ГрОт-Октябрьская, 4 </v>
      </c>
      <c r="F495" s="103">
        <f>IF('14.1.ТС УЧ'!G494="Подземная канальная или подвальная",2,IF('14.1.ТС УЧ'!G494="Подземная бесканальная",2,IF('14.1.ТС УЧ'!G494="Надземная",1,0)))</f>
        <v>2</v>
      </c>
      <c r="G495" s="103">
        <f t="shared" si="80"/>
        <v>0.05</v>
      </c>
      <c r="H495" s="103">
        <f ca="1">IF(C495=0,0,(YEAR(TODAY())-'14.1.ТС УЧ'!F494)*0.85)</f>
        <v>33.15</v>
      </c>
      <c r="I495" s="103">
        <f>IF(C495=0,0,'14.1.ТС УЧ'!I494/1000)</f>
        <v>1.6E-2</v>
      </c>
      <c r="J495" s="24">
        <f>IF(C495=0,0,'14.1.ТС УЧ'!H494/1000)</f>
        <v>5.0999999999999997E-2</v>
      </c>
      <c r="K495" s="103">
        <f t="shared" si="81"/>
        <v>1.6E-2</v>
      </c>
      <c r="L495" s="25">
        <f t="shared" ca="1" si="82"/>
        <v>2.623089494497302</v>
      </c>
      <c r="M495" s="25">
        <f t="shared" ca="1" si="83"/>
        <v>5.5960468410065486E-3</v>
      </c>
      <c r="N495" s="25">
        <f t="shared" ca="1" si="84"/>
        <v>0.34975292756290927</v>
      </c>
      <c r="O495" s="24">
        <f t="shared" si="85"/>
        <v>4.6172213718584389</v>
      </c>
      <c r="P495" s="11">
        <f t="shared" si="86"/>
        <v>0.21658047545541409</v>
      </c>
      <c r="Q495" s="11">
        <f t="shared" si="87"/>
        <v>0</v>
      </c>
      <c r="R495" s="10">
        <f t="shared" ca="1" si="88"/>
        <v>0.99441958186254109</v>
      </c>
      <c r="U495" s="10">
        <f t="shared" ca="1" si="89"/>
        <v>213.15341787692483</v>
      </c>
    </row>
    <row r="496" spans="2:21" ht="43.2" x14ac:dyDescent="0.3">
      <c r="B496" s="103">
        <v>490</v>
      </c>
      <c r="C496" s="103" t="str">
        <f>'14.1.ТС УЧ'!C495</f>
        <v xml:space="preserve">Блочно-модульная котельная EMS-5600M (п. Сатис) </v>
      </c>
      <c r="D496" s="103" t="str">
        <f>'14.1.ТС УЧ'!D495</f>
        <v>ТК22</v>
      </c>
      <c r="E496" s="103" t="str">
        <f>'14.1.ТС УЧ'!E495</f>
        <v xml:space="preserve">ул. Первомайская, 43 </v>
      </c>
      <c r="F496" s="103">
        <f>IF('14.1.ТС УЧ'!G495="Подземная канальная или подвальная",2,IF('14.1.ТС УЧ'!G495="Подземная бесканальная",2,IF('14.1.ТС УЧ'!G495="Надземная",1,0)))</f>
        <v>2</v>
      </c>
      <c r="G496" s="103">
        <f t="shared" si="80"/>
        <v>0.05</v>
      </c>
      <c r="H496" s="103">
        <f ca="1">IF(C496=0,0,(YEAR(TODAY())-'14.1.ТС УЧ'!F495)*0.85)</f>
        <v>37.4</v>
      </c>
      <c r="I496" s="103">
        <f>IF(C496=0,0,'14.1.ТС УЧ'!I495/1000)</f>
        <v>5.7000000000000002E-2</v>
      </c>
      <c r="J496" s="24">
        <f>IF(C496=0,0,'14.1.ТС УЧ'!H495/1000)</f>
        <v>5.0999999999999997E-2</v>
      </c>
      <c r="K496" s="103">
        <f t="shared" si="81"/>
        <v>5.7000000000000002E-2</v>
      </c>
      <c r="L496" s="25">
        <f t="shared" ca="1" si="82"/>
        <v>3.2441481996433552</v>
      </c>
      <c r="M496" s="25">
        <f t="shared" ca="1" si="83"/>
        <v>5.5011518706859372E-2</v>
      </c>
      <c r="N496" s="25">
        <f t="shared" ca="1" si="84"/>
        <v>0.96511436327823452</v>
      </c>
      <c r="O496" s="24">
        <f t="shared" si="85"/>
        <v>4.6109129764598542</v>
      </c>
      <c r="P496" s="11">
        <f t="shared" si="86"/>
        <v>0.21687678884969447</v>
      </c>
      <c r="Q496" s="11">
        <f t="shared" si="87"/>
        <v>0</v>
      </c>
      <c r="R496" s="10">
        <f t="shared" ca="1" si="88"/>
        <v>0.94647424573130767</v>
      </c>
      <c r="U496" s="10">
        <f t="shared" ca="1" si="89"/>
        <v>213.40707120238505</v>
      </c>
    </row>
    <row r="497" spans="2:21" ht="43.2" x14ac:dyDescent="0.3">
      <c r="B497" s="103">
        <v>491</v>
      </c>
      <c r="C497" s="103" t="str">
        <f>'14.1.ТС УЧ'!C496</f>
        <v xml:space="preserve">Блочно-модульная котельная EMS-5600M (п. Сатис) </v>
      </c>
      <c r="D497" s="103" t="str">
        <f>'14.1.ТС УЧ'!D496</f>
        <v>ТК31</v>
      </c>
      <c r="E497" s="103" t="str">
        <f>'14.1.ТС УЧ'!E496</f>
        <v xml:space="preserve">ул. Гаражная, 5 </v>
      </c>
      <c r="F497" s="103">
        <f>IF('14.1.ТС УЧ'!G496="Подземная канальная или подвальная",2,IF('14.1.ТС УЧ'!G496="Подземная бесканальная",2,IF('14.1.ТС УЧ'!G496="Надземная",1,0)))</f>
        <v>2</v>
      </c>
      <c r="G497" s="103">
        <f t="shared" si="80"/>
        <v>0.05</v>
      </c>
      <c r="H497" s="103">
        <f ca="1">IF(C497=0,0,(YEAR(TODAY())-'14.1.ТС УЧ'!F496)*0.85)</f>
        <v>41.65</v>
      </c>
      <c r="I497" s="103">
        <f>IF(C497=0,0,'14.1.ТС УЧ'!I496/1000)</f>
        <v>2.5000000000000001E-2</v>
      </c>
      <c r="J497" s="24">
        <f>IF(C497=0,0,'14.1.ТС УЧ'!H496/1000)</f>
        <v>5.0999999999999997E-2</v>
      </c>
      <c r="K497" s="103">
        <f t="shared" si="81"/>
        <v>2.5000000000000001E-2</v>
      </c>
      <c r="L497" s="25">
        <f t="shared" ca="1" si="82"/>
        <v>4.012252560702728</v>
      </c>
      <c r="M497" s="25">
        <f t="shared" ca="1" si="83"/>
        <v>9.1906642457891055E-2</v>
      </c>
      <c r="N497" s="25">
        <f t="shared" ca="1" si="84"/>
        <v>3.6762656983156421</v>
      </c>
      <c r="O497" s="24">
        <f t="shared" si="85"/>
        <v>4.615836602136798</v>
      </c>
      <c r="P497" s="11">
        <f t="shared" si="86"/>
        <v>0.21664545047740044</v>
      </c>
      <c r="Q497" s="11">
        <f t="shared" si="87"/>
        <v>0</v>
      </c>
      <c r="R497" s="10">
        <f t="shared" ca="1" si="88"/>
        <v>0.91219030541490631</v>
      </c>
      <c r="U497" s="10">
        <f t="shared" ca="1" si="89"/>
        <v>213.83129724662169</v>
      </c>
    </row>
    <row r="498" spans="2:21" ht="43.2" x14ac:dyDescent="0.3">
      <c r="B498" s="103">
        <v>492</v>
      </c>
      <c r="C498" s="103" t="str">
        <f>'14.1.ТС УЧ'!C497</f>
        <v xml:space="preserve">Блочно-модульная котельная EMS-5600M (п. Сатис) </v>
      </c>
      <c r="D498" s="103" t="str">
        <f>'14.1.ТС УЧ'!D497</f>
        <v>ТК32</v>
      </c>
      <c r="E498" s="103" t="str">
        <f>'14.1.ТС УЧ'!E497</f>
        <v xml:space="preserve">ул. Гаражная, 3 </v>
      </c>
      <c r="F498" s="103">
        <f>IF('14.1.ТС УЧ'!G497="Подземная канальная или подвальная",2,IF('14.1.ТС УЧ'!G497="Подземная бесканальная",2,IF('14.1.ТС УЧ'!G497="Надземная",1,0)))</f>
        <v>2</v>
      </c>
      <c r="G498" s="103">
        <f t="shared" si="80"/>
        <v>0.05</v>
      </c>
      <c r="H498" s="103">
        <f ca="1">IF(C498=0,0,(YEAR(TODAY())-'14.1.ТС УЧ'!F497)*0.85)</f>
        <v>42.5</v>
      </c>
      <c r="I498" s="103">
        <f>IF(C498=0,0,'14.1.ТС УЧ'!I497/1000)</f>
        <v>2.5000000000000001E-2</v>
      </c>
      <c r="J498" s="24">
        <f>IF(C498=0,0,'14.1.ТС УЧ'!H497/1000)</f>
        <v>5.0999999999999997E-2</v>
      </c>
      <c r="K498" s="103">
        <f t="shared" si="81"/>
        <v>2.5000000000000001E-2</v>
      </c>
      <c r="L498" s="25">
        <f t="shared" ca="1" si="82"/>
        <v>4.1864487440636324</v>
      </c>
      <c r="M498" s="25">
        <f t="shared" ca="1" si="83"/>
        <v>0.12567217456554844</v>
      </c>
      <c r="N498" s="25">
        <f t="shared" ca="1" si="84"/>
        <v>5.0268869826219369</v>
      </c>
      <c r="O498" s="24">
        <f t="shared" si="85"/>
        <v>4.615836602136798</v>
      </c>
      <c r="P498" s="11">
        <f t="shared" si="86"/>
        <v>0.21664545047740044</v>
      </c>
      <c r="Q498" s="11">
        <f t="shared" si="87"/>
        <v>0</v>
      </c>
      <c r="R498" s="10">
        <f t="shared" ca="1" si="88"/>
        <v>0.88190390993211909</v>
      </c>
      <c r="U498" s="10">
        <f t="shared" ca="1" si="89"/>
        <v>214.41137946985148</v>
      </c>
    </row>
    <row r="499" spans="2:21" ht="43.2" x14ac:dyDescent="0.3">
      <c r="B499" s="103">
        <v>493</v>
      </c>
      <c r="C499" s="103" t="str">
        <f>'14.1.ТС УЧ'!C498</f>
        <v xml:space="preserve">Блочно-модульная котельная EMS-5600M (п. Сатис) </v>
      </c>
      <c r="D499" s="103" t="str">
        <f>'14.1.ТС УЧ'!D498</f>
        <v>ТК34</v>
      </c>
      <c r="E499" s="103" t="str">
        <f>'14.1.ТС УЧ'!E498</f>
        <v xml:space="preserve">ТК40 </v>
      </c>
      <c r="F499" s="103">
        <f>IF('14.1.ТС УЧ'!G498="Подземная канальная или подвальная",2,IF('14.1.ТС УЧ'!G498="Подземная бесканальная",2,IF('14.1.ТС УЧ'!G498="Надземная",1,0)))</f>
        <v>2</v>
      </c>
      <c r="G499" s="103">
        <f t="shared" si="80"/>
        <v>0.05</v>
      </c>
      <c r="H499" s="103">
        <f ca="1">IF(C499=0,0,(YEAR(TODAY())-'14.1.ТС УЧ'!F498)*0.85)</f>
        <v>38.25</v>
      </c>
      <c r="I499" s="103">
        <f>IF(C499=0,0,'14.1.ТС УЧ'!I498/1000)</f>
        <v>7.6999999999999999E-2</v>
      </c>
      <c r="J499" s="24">
        <f>IF(C499=0,0,'14.1.ТС УЧ'!H498/1000)</f>
        <v>5.0999999999999997E-2</v>
      </c>
      <c r="K499" s="103">
        <f t="shared" si="81"/>
        <v>7.6999999999999999E-2</v>
      </c>
      <c r="L499" s="25">
        <f t="shared" ca="1" si="82"/>
        <v>3.3849963207636384</v>
      </c>
      <c r="M499" s="25">
        <f t="shared" ca="1" si="83"/>
        <v>9.4413602480898931E-2</v>
      </c>
      <c r="N499" s="25">
        <f t="shared" ca="1" si="84"/>
        <v>1.226150681570116</v>
      </c>
      <c r="O499" s="24">
        <f t="shared" si="85"/>
        <v>4.6078357104117638</v>
      </c>
      <c r="P499" s="11">
        <f t="shared" si="86"/>
        <v>0.21702162638750816</v>
      </c>
      <c r="Q499" s="11">
        <f t="shared" si="87"/>
        <v>0</v>
      </c>
      <c r="R499" s="10">
        <f t="shared" ca="1" si="88"/>
        <v>0.90990634488092759</v>
      </c>
      <c r="U499" s="10">
        <f t="shared" ca="1" si="89"/>
        <v>214.8464218389116</v>
      </c>
    </row>
    <row r="500" spans="2:21" ht="43.2" x14ac:dyDescent="0.3">
      <c r="B500" s="103">
        <v>494</v>
      </c>
      <c r="C500" s="103" t="str">
        <f>'14.1.ТС УЧ'!C499</f>
        <v xml:space="preserve">Блочно-модульная котельная EMS-5600M (п. Сатис) </v>
      </c>
      <c r="D500" s="103" t="str">
        <f>'14.1.ТС УЧ'!D499</f>
        <v>ТК40</v>
      </c>
      <c r="E500" s="103" t="str">
        <f>'14.1.ТС УЧ'!E499</f>
        <v xml:space="preserve">ул. Гаражная, 2 </v>
      </c>
      <c r="F500" s="103">
        <f>IF('14.1.ТС УЧ'!G499="Подземная канальная или подвальная",2,IF('14.1.ТС УЧ'!G499="Подземная бесканальная",2,IF('14.1.ТС УЧ'!G499="Надземная",1,0)))</f>
        <v>2</v>
      </c>
      <c r="G500" s="103">
        <f t="shared" si="80"/>
        <v>0.05</v>
      </c>
      <c r="H500" s="103">
        <f ca="1">IF(C500=0,0,(YEAR(TODAY())-'14.1.ТС УЧ'!F499)*0.85)</f>
        <v>4.25</v>
      </c>
      <c r="I500" s="103">
        <f>IF(C500=0,0,'14.1.ТС УЧ'!I499/1000)</f>
        <v>4.4999999999999998E-2</v>
      </c>
      <c r="J500" s="24">
        <f>IF(C500=0,0,'14.1.ТС УЧ'!H499/1000)</f>
        <v>5.0999999999999997E-2</v>
      </c>
      <c r="K500" s="103">
        <f t="shared" si="81"/>
        <v>4.4999999999999998E-2</v>
      </c>
      <c r="L500" s="25">
        <f t="shared" ca="1" si="82"/>
        <v>1</v>
      </c>
      <c r="M500" s="25">
        <f t="shared" ca="1" si="83"/>
        <v>2.2499999999999998E-3</v>
      </c>
      <c r="N500" s="25">
        <f t="shared" ca="1" si="84"/>
        <v>0.05</v>
      </c>
      <c r="O500" s="24">
        <f t="shared" si="85"/>
        <v>4.6127593360887085</v>
      </c>
      <c r="P500" s="11">
        <f t="shared" si="86"/>
        <v>0.21678997908612524</v>
      </c>
      <c r="Q500" s="11">
        <f t="shared" si="87"/>
        <v>0</v>
      </c>
      <c r="R500" s="10">
        <f t="shared" ca="1" si="88"/>
        <v>0.99775252935262992</v>
      </c>
      <c r="U500" s="10">
        <f t="shared" ca="1" si="89"/>
        <v>214.85680054741781</v>
      </c>
    </row>
    <row r="501" spans="2:21" ht="43.2" x14ac:dyDescent="0.3">
      <c r="B501" s="103">
        <v>495</v>
      </c>
      <c r="C501" s="103" t="str">
        <f>'14.1.ТС УЧ'!C500</f>
        <v xml:space="preserve">Блочно-модульная котельная EMS-5600M (п. Сатис) </v>
      </c>
      <c r="D501" s="103" t="str">
        <f>'14.1.ТС УЧ'!D500</f>
        <v>ТК40</v>
      </c>
      <c r="E501" s="103" t="str">
        <f>'14.1.ТС УЧ'!E500</f>
        <v xml:space="preserve">ТК40.1 </v>
      </c>
      <c r="F501" s="103">
        <f>IF('14.1.ТС УЧ'!G500="Подземная канальная или подвальная",2,IF('14.1.ТС УЧ'!G500="Подземная бесканальная",2,IF('14.1.ТС УЧ'!G500="Надземная",1,0)))</f>
        <v>2</v>
      </c>
      <c r="G501" s="103">
        <f t="shared" si="80"/>
        <v>0.05</v>
      </c>
      <c r="H501" s="103">
        <f ca="1">IF(C501=0,0,(YEAR(TODAY())-'14.1.ТС УЧ'!F500)*0.85)</f>
        <v>38.25</v>
      </c>
      <c r="I501" s="103">
        <f>IF(C501=0,0,'14.1.ТС УЧ'!I500/1000)</f>
        <v>1.7999999999999999E-2</v>
      </c>
      <c r="J501" s="24">
        <f>IF(C501=0,0,'14.1.ТС УЧ'!H500/1000)</f>
        <v>5.0999999999999997E-2</v>
      </c>
      <c r="K501" s="103">
        <f t="shared" si="81"/>
        <v>1.7999999999999999E-2</v>
      </c>
      <c r="L501" s="25">
        <f t="shared" ca="1" si="82"/>
        <v>3.3849963207636384</v>
      </c>
      <c r="M501" s="25">
        <f t="shared" ca="1" si="83"/>
        <v>2.2070712268262085E-2</v>
      </c>
      <c r="N501" s="25">
        <f t="shared" ca="1" si="84"/>
        <v>1.226150681570116</v>
      </c>
      <c r="O501" s="24">
        <f t="shared" si="85"/>
        <v>4.6169136452536295</v>
      </c>
      <c r="P501" s="11">
        <f t="shared" si="86"/>
        <v>0.21659491098085398</v>
      </c>
      <c r="Q501" s="11">
        <f t="shared" si="87"/>
        <v>0</v>
      </c>
      <c r="R501" s="10">
        <f t="shared" ca="1" si="88"/>
        <v>0.97817106391093722</v>
      </c>
      <c r="U501" s="10">
        <f t="shared" ca="1" si="89"/>
        <v>214.9586991200496</v>
      </c>
    </row>
    <row r="502" spans="2:21" ht="43.2" x14ac:dyDescent="0.3">
      <c r="B502" s="103">
        <v>496</v>
      </c>
      <c r="C502" s="103" t="str">
        <f>'14.1.ТС УЧ'!C501</f>
        <v xml:space="preserve">Блочно-модульная котельная EMS-5600M (п. Сатис) </v>
      </c>
      <c r="D502" s="103" t="str">
        <f>'14.1.ТС УЧ'!D501</f>
        <v>ТК40.2</v>
      </c>
      <c r="E502" s="103" t="str">
        <f>'14.1.ТС УЧ'!E501</f>
        <v xml:space="preserve">ТК41 </v>
      </c>
      <c r="F502" s="103">
        <f>IF('14.1.ТС УЧ'!G501="Подземная канальная или подвальная",2,IF('14.1.ТС УЧ'!G501="Подземная бесканальная",2,IF('14.1.ТС УЧ'!G501="Надземная",1,0)))</f>
        <v>2</v>
      </c>
      <c r="G502" s="103">
        <f t="shared" si="80"/>
        <v>0.05</v>
      </c>
      <c r="H502" s="103">
        <f ca="1">IF(C502=0,0,(YEAR(TODAY())-'14.1.ТС УЧ'!F501)*0.85)</f>
        <v>23.8</v>
      </c>
      <c r="I502" s="103">
        <f>IF(C502=0,0,'14.1.ТС УЧ'!I501/1000)</f>
        <v>1.2999999999999999E-2</v>
      </c>
      <c r="J502" s="24">
        <f>IF(C502=0,0,'14.1.ТС УЧ'!H501/1000)</f>
        <v>5.0999999999999997E-2</v>
      </c>
      <c r="K502" s="103">
        <f t="shared" si="81"/>
        <v>1.2999999999999999E-2</v>
      </c>
      <c r="L502" s="25">
        <f t="shared" ca="1" si="82"/>
        <v>1.643540603691559</v>
      </c>
      <c r="M502" s="25">
        <f t="shared" ca="1" si="83"/>
        <v>1.1356798463840279E-3</v>
      </c>
      <c r="N502" s="25">
        <f t="shared" ca="1" si="84"/>
        <v>8.7359988183386764E-2</v>
      </c>
      <c r="O502" s="24">
        <f t="shared" si="85"/>
        <v>4.6176829617656532</v>
      </c>
      <c r="P502" s="11">
        <f t="shared" si="86"/>
        <v>0.21655882577474142</v>
      </c>
      <c r="Q502" s="11">
        <f t="shared" si="87"/>
        <v>0</v>
      </c>
      <c r="R502" s="10">
        <f t="shared" ca="1" si="88"/>
        <v>0.99886496479391462</v>
      </c>
      <c r="U502" s="10">
        <f t="shared" ca="1" si="89"/>
        <v>214.96394332952627</v>
      </c>
    </row>
    <row r="503" spans="2:21" ht="43.2" x14ac:dyDescent="0.3">
      <c r="B503" s="103">
        <v>497</v>
      </c>
      <c r="C503" s="103" t="str">
        <f>'14.1.ТС УЧ'!C502</f>
        <v xml:space="preserve">Блочно-модульная котельная EMS-5600M (п. Сатис) </v>
      </c>
      <c r="D503" s="103" t="str">
        <f>'14.1.ТС УЧ'!D502</f>
        <v>ТК40.2</v>
      </c>
      <c r="E503" s="103" t="str">
        <f>'14.1.ТС УЧ'!E502</f>
        <v xml:space="preserve">ТК42 </v>
      </c>
      <c r="F503" s="103">
        <f>IF('14.1.ТС УЧ'!G502="Подземная канальная или подвальная",2,IF('14.1.ТС УЧ'!G502="Подземная бесканальная",2,IF('14.1.ТС УЧ'!G502="Надземная",1,0)))</f>
        <v>2</v>
      </c>
      <c r="G503" s="103">
        <f t="shared" si="80"/>
        <v>0.05</v>
      </c>
      <c r="H503" s="103">
        <f ca="1">IF(C503=0,0,(YEAR(TODAY())-'14.1.ТС УЧ'!F502)*0.85)</f>
        <v>23.8</v>
      </c>
      <c r="I503" s="103">
        <f>IF(C503=0,0,'14.1.ТС УЧ'!I502/1000)</f>
        <v>0.08</v>
      </c>
      <c r="J503" s="24">
        <f>IF(C503=0,0,'14.1.ТС УЧ'!H502/1000)</f>
        <v>5.0999999999999997E-2</v>
      </c>
      <c r="K503" s="103">
        <f t="shared" si="81"/>
        <v>0.08</v>
      </c>
      <c r="L503" s="25">
        <f t="shared" ca="1" si="82"/>
        <v>1.643540603691559</v>
      </c>
      <c r="M503" s="25">
        <f t="shared" ca="1" si="83"/>
        <v>6.9887990546709409E-3</v>
      </c>
      <c r="N503" s="25">
        <f t="shared" ca="1" si="84"/>
        <v>8.7359988183386764E-2</v>
      </c>
      <c r="O503" s="24">
        <f t="shared" si="85"/>
        <v>4.6073741205045504</v>
      </c>
      <c r="P503" s="11">
        <f t="shared" si="86"/>
        <v>0.21704336870531596</v>
      </c>
      <c r="Q503" s="11">
        <f t="shared" si="87"/>
        <v>0</v>
      </c>
      <c r="R503" s="10">
        <f t="shared" ca="1" si="88"/>
        <v>0.9930355658080241</v>
      </c>
      <c r="U503" s="10">
        <f t="shared" ca="1" si="89"/>
        <v>214.99614334142416</v>
      </c>
    </row>
    <row r="504" spans="2:21" ht="43.2" x14ac:dyDescent="0.3">
      <c r="B504" s="103">
        <v>498</v>
      </c>
      <c r="C504" s="103" t="str">
        <f>'14.1.ТС УЧ'!C503</f>
        <v xml:space="preserve">Блочно-модульная котельная EMS-5600M (п. Сатис) </v>
      </c>
      <c r="D504" s="103" t="str">
        <f>'14.1.ТС УЧ'!D503</f>
        <v>ТК42</v>
      </c>
      <c r="E504" s="103" t="str">
        <f>'14.1.ТС УЧ'!E503</f>
        <v xml:space="preserve">ул. Первомайская, 33А </v>
      </c>
      <c r="F504" s="103">
        <f>IF('14.1.ТС УЧ'!G503="Подземная канальная или подвальная",2,IF('14.1.ТС УЧ'!G503="Подземная бесканальная",2,IF('14.1.ТС УЧ'!G503="Надземная",1,0)))</f>
        <v>2</v>
      </c>
      <c r="G504" s="103">
        <f t="shared" si="80"/>
        <v>0.05</v>
      </c>
      <c r="H504" s="103">
        <f ca="1">IF(C504=0,0,(YEAR(TODAY())-'14.1.ТС УЧ'!F503)*0.85)</f>
        <v>23.8</v>
      </c>
      <c r="I504" s="103">
        <f>IF(C504=0,0,'14.1.ТС УЧ'!I503/1000)</f>
        <v>0.04</v>
      </c>
      <c r="J504" s="24">
        <f>IF(C504=0,0,'14.1.ТС УЧ'!H503/1000)</f>
        <v>5.0999999999999997E-2</v>
      </c>
      <c r="K504" s="103">
        <f t="shared" si="81"/>
        <v>0.04</v>
      </c>
      <c r="L504" s="25">
        <f t="shared" ca="1" si="82"/>
        <v>1.643540603691559</v>
      </c>
      <c r="M504" s="25">
        <f t="shared" ca="1" si="83"/>
        <v>3.4943995273354705E-3</v>
      </c>
      <c r="N504" s="25">
        <f t="shared" ca="1" si="84"/>
        <v>8.7359988183386764E-2</v>
      </c>
      <c r="O504" s="24">
        <f t="shared" si="85"/>
        <v>4.6135286526007304</v>
      </c>
      <c r="P504" s="11">
        <f t="shared" si="86"/>
        <v>0.21675382885858566</v>
      </c>
      <c r="Q504" s="11">
        <f t="shared" si="87"/>
        <v>0</v>
      </c>
      <c r="R504" s="10">
        <f t="shared" ca="1" si="88"/>
        <v>0.99651169878131585</v>
      </c>
      <c r="U504" s="10">
        <f t="shared" ca="1" si="89"/>
        <v>215.01226485376716</v>
      </c>
    </row>
    <row r="505" spans="2:21" ht="43.2" x14ac:dyDescent="0.3">
      <c r="B505" s="103">
        <v>499</v>
      </c>
      <c r="C505" s="103" t="str">
        <f>'14.1.ТС УЧ'!C504</f>
        <v xml:space="preserve">Блочно-модульная котельная EMS-5600M (п. Сатис) </v>
      </c>
      <c r="D505" s="103" t="str">
        <f>'14.1.ТС УЧ'!D504</f>
        <v>ТК28</v>
      </c>
      <c r="E505" s="103" t="str">
        <f>'14.1.ТС УЧ'!E504</f>
        <v xml:space="preserve">ул. Первомайская, 22 </v>
      </c>
      <c r="F505" s="103">
        <f>IF('14.1.ТС УЧ'!G504="Подземная канальная или подвальная",2,IF('14.1.ТС УЧ'!G504="Подземная бесканальная",2,IF('14.1.ТС УЧ'!G504="Надземная",1,0)))</f>
        <v>2</v>
      </c>
      <c r="G505" s="103">
        <f t="shared" si="80"/>
        <v>0.05</v>
      </c>
      <c r="H505" s="103">
        <f ca="1">IF(C505=0,0,(YEAR(TODAY())-'14.1.ТС УЧ'!F504)*0.85)</f>
        <v>38.25</v>
      </c>
      <c r="I505" s="103">
        <f>IF(C505=0,0,'14.1.ТС УЧ'!I504/1000)</f>
        <v>2.1999999999999999E-2</v>
      </c>
      <c r="J505" s="24">
        <f>IF(C505=0,0,'14.1.ТС УЧ'!H504/1000)</f>
        <v>5.0999999999999997E-2</v>
      </c>
      <c r="K505" s="103">
        <f t="shared" si="81"/>
        <v>2.1999999999999999E-2</v>
      </c>
      <c r="L505" s="25">
        <f t="shared" ca="1" si="82"/>
        <v>3.3849963207636384</v>
      </c>
      <c r="M505" s="25">
        <f t="shared" ca="1" si="83"/>
        <v>2.6975314994542549E-2</v>
      </c>
      <c r="N505" s="25">
        <f t="shared" ca="1" si="84"/>
        <v>1.226150681570116</v>
      </c>
      <c r="O505" s="24">
        <f t="shared" si="85"/>
        <v>4.6162981920440123</v>
      </c>
      <c r="P505" s="11">
        <f t="shared" si="86"/>
        <v>0.21662378780544467</v>
      </c>
      <c r="Q505" s="11">
        <f t="shared" si="87"/>
        <v>0</v>
      </c>
      <c r="R505" s="10">
        <f t="shared" ca="1" si="88"/>
        <v>0.97338526924845692</v>
      </c>
      <c r="U505" s="10">
        <f t="shared" ca="1" si="89"/>
        <v>215.13679095160629</v>
      </c>
    </row>
    <row r="506" spans="2:21" ht="43.2" x14ac:dyDescent="0.3">
      <c r="B506" s="103">
        <v>500</v>
      </c>
      <c r="C506" s="103" t="str">
        <f>'14.1.ТС УЧ'!C505</f>
        <v xml:space="preserve">Блочно-модульная котельная EMS-5600M (п. Сатис) </v>
      </c>
      <c r="D506" s="103" t="str">
        <f>'14.1.ТС УЧ'!D505</f>
        <v>ТК28</v>
      </c>
      <c r="E506" s="103" t="str">
        <f>'14.1.ТС УЧ'!E505</f>
        <v xml:space="preserve">ТК29 </v>
      </c>
      <c r="F506" s="103">
        <f>IF('14.1.ТС УЧ'!G505="Подземная канальная или подвальная",2,IF('14.1.ТС УЧ'!G505="Подземная бесканальная",2,IF('14.1.ТС УЧ'!G505="Надземная",1,0)))</f>
        <v>2</v>
      </c>
      <c r="G506" s="103">
        <f t="shared" si="80"/>
        <v>0.05</v>
      </c>
      <c r="H506" s="103">
        <f ca="1">IF(C506=0,0,(YEAR(TODAY())-'14.1.ТС УЧ'!F505)*0.85)</f>
        <v>39.1</v>
      </c>
      <c r="I506" s="103">
        <f>IF(C506=0,0,'14.1.ТС УЧ'!I505/1000)</f>
        <v>1.4999999999999999E-2</v>
      </c>
      <c r="J506" s="24">
        <f>IF(C506=0,0,'14.1.ТС УЧ'!H505/1000)</f>
        <v>5.0999999999999997E-2</v>
      </c>
      <c r="K506" s="103">
        <f t="shared" si="81"/>
        <v>1.4999999999999999E-2</v>
      </c>
      <c r="L506" s="25">
        <f t="shared" ca="1" si="82"/>
        <v>3.5319595118506055</v>
      </c>
      <c r="M506" s="25">
        <f t="shared" ca="1" si="83"/>
        <v>2.3682570399577128E-2</v>
      </c>
      <c r="N506" s="25">
        <f t="shared" ca="1" si="84"/>
        <v>1.5788380266384752</v>
      </c>
      <c r="O506" s="24">
        <f t="shared" si="85"/>
        <v>4.6173752351608437</v>
      </c>
      <c r="P506" s="11">
        <f t="shared" si="86"/>
        <v>0.21657325841423966</v>
      </c>
      <c r="Q506" s="11">
        <f t="shared" si="87"/>
        <v>0</v>
      </c>
      <c r="R506" s="10">
        <f t="shared" ca="1" si="88"/>
        <v>0.97659566093189243</v>
      </c>
      <c r="U506" s="10">
        <f t="shared" ca="1" si="89"/>
        <v>215.24614226567425</v>
      </c>
    </row>
    <row r="507" spans="2:21" ht="43.2" x14ac:dyDescent="0.3">
      <c r="B507" s="103">
        <v>501</v>
      </c>
      <c r="C507" s="103" t="str">
        <f>'14.1.ТС УЧ'!C506</f>
        <v xml:space="preserve">Блочно-модульная котельная EMS-5600M (п. Сатис) </v>
      </c>
      <c r="D507" s="103" t="str">
        <f>'14.1.ТС УЧ'!D506</f>
        <v>ТК29</v>
      </c>
      <c r="E507" s="103" t="str">
        <f>'14.1.ТС УЧ'!E506</f>
        <v xml:space="preserve">ул. Первомайская, 26 </v>
      </c>
      <c r="F507" s="103">
        <f>IF('14.1.ТС УЧ'!G506="Подземная канальная или подвальная",2,IF('14.1.ТС УЧ'!G506="Подземная бесканальная",2,IF('14.1.ТС УЧ'!G506="Надземная",1,0)))</f>
        <v>2</v>
      </c>
      <c r="G507" s="103">
        <f t="shared" si="80"/>
        <v>0.05</v>
      </c>
      <c r="H507" s="103">
        <f ca="1">IF(C507=0,0,(YEAR(TODAY())-'14.1.ТС УЧ'!F506)*0.85)</f>
        <v>33.15</v>
      </c>
      <c r="I507" s="103">
        <f>IF(C507=0,0,'14.1.ТС УЧ'!I506/1000)</f>
        <v>3.5000000000000003E-2</v>
      </c>
      <c r="J507" s="24">
        <f>IF(C507=0,0,'14.1.ТС УЧ'!H506/1000)</f>
        <v>5.0999999999999997E-2</v>
      </c>
      <c r="K507" s="103">
        <f t="shared" si="81"/>
        <v>3.5000000000000003E-2</v>
      </c>
      <c r="L507" s="25">
        <f t="shared" ca="1" si="82"/>
        <v>2.623089494497302</v>
      </c>
      <c r="M507" s="25">
        <f t="shared" ca="1" si="83"/>
        <v>1.2241352464701826E-2</v>
      </c>
      <c r="N507" s="25">
        <f t="shared" ca="1" si="84"/>
        <v>0.34975292756290927</v>
      </c>
      <c r="O507" s="24">
        <f t="shared" si="85"/>
        <v>4.6142979691127533</v>
      </c>
      <c r="P507" s="11">
        <f t="shared" si="86"/>
        <v>0.21671769068530311</v>
      </c>
      <c r="Q507" s="11">
        <f t="shared" si="87"/>
        <v>0</v>
      </c>
      <c r="R507" s="10">
        <f t="shared" ca="1" si="88"/>
        <v>0.98783326809450278</v>
      </c>
      <c r="U507" s="10">
        <f t="shared" ca="1" si="89"/>
        <v>215.30262751349133</v>
      </c>
    </row>
    <row r="508" spans="2:21" ht="43.2" x14ac:dyDescent="0.3">
      <c r="B508" s="103">
        <v>502</v>
      </c>
      <c r="C508" s="103" t="str">
        <f>'14.1.ТС УЧ'!C507</f>
        <v xml:space="preserve">Блочно-модульная котельная EMS-5600M (п. Сатис) </v>
      </c>
      <c r="D508" s="103" t="str">
        <f>'14.1.ТС УЧ'!D507</f>
        <v>ТК29</v>
      </c>
      <c r="E508" s="103" t="str">
        <f>'14.1.ТС УЧ'!E507</f>
        <v xml:space="preserve">ТК30А </v>
      </c>
      <c r="F508" s="103">
        <f>IF('14.1.ТС УЧ'!G507="Подземная канальная или подвальная",2,IF('14.1.ТС УЧ'!G507="Подземная бесканальная",2,IF('14.1.ТС УЧ'!G507="Надземная",1,0)))</f>
        <v>2</v>
      </c>
      <c r="G508" s="103">
        <f t="shared" si="80"/>
        <v>0.05</v>
      </c>
      <c r="H508" s="103">
        <f ca="1">IF(C508=0,0,(YEAR(TODAY())-'14.1.ТС УЧ'!F507)*0.85)</f>
        <v>38.25</v>
      </c>
      <c r="I508" s="103">
        <f>IF(C508=0,0,'14.1.ТС УЧ'!I507/1000)</f>
        <v>1.6E-2</v>
      </c>
      <c r="J508" s="24">
        <f>IF(C508=0,0,'14.1.ТС УЧ'!H507/1000)</f>
        <v>5.0999999999999997E-2</v>
      </c>
      <c r="K508" s="103">
        <f t="shared" si="81"/>
        <v>1.6E-2</v>
      </c>
      <c r="L508" s="25">
        <f t="shared" ca="1" si="82"/>
        <v>3.3849963207636384</v>
      </c>
      <c r="M508" s="25">
        <f t="shared" ca="1" si="83"/>
        <v>1.9618410905121855E-2</v>
      </c>
      <c r="N508" s="25">
        <f t="shared" ca="1" si="84"/>
        <v>1.226150681570116</v>
      </c>
      <c r="O508" s="24">
        <f t="shared" si="85"/>
        <v>4.6172213718584389</v>
      </c>
      <c r="P508" s="11">
        <f t="shared" si="86"/>
        <v>0.21658047545541409</v>
      </c>
      <c r="Q508" s="11">
        <f t="shared" si="87"/>
        <v>0</v>
      </c>
      <c r="R508" s="10">
        <f t="shared" ca="1" si="88"/>
        <v>0.98057277780386198</v>
      </c>
      <c r="U508" s="10">
        <f t="shared" ca="1" si="89"/>
        <v>215.39321005960437</v>
      </c>
    </row>
    <row r="509" spans="2:21" ht="43.2" x14ac:dyDescent="0.3">
      <c r="B509" s="103">
        <v>503</v>
      </c>
      <c r="C509" s="103" t="str">
        <f>'14.1.ТС УЧ'!C508</f>
        <v xml:space="preserve">Блочно-модульная котельная EMS-5600M (п. Сатис) </v>
      </c>
      <c r="D509" s="103" t="str">
        <f>'14.1.ТС УЧ'!D508</f>
        <v>ТК30А</v>
      </c>
      <c r="E509" s="103" t="str">
        <f>'14.1.ТС УЧ'!E508</f>
        <v xml:space="preserve">ТК30 </v>
      </c>
      <c r="F509" s="103">
        <f>IF('14.1.ТС УЧ'!G508="Подземная канальная или подвальная",2,IF('14.1.ТС УЧ'!G508="Подземная бесканальная",2,IF('14.1.ТС УЧ'!G508="Надземная",1,0)))</f>
        <v>2</v>
      </c>
      <c r="G509" s="103">
        <f t="shared" si="80"/>
        <v>0.05</v>
      </c>
      <c r="H509" s="103">
        <f ca="1">IF(C509=0,0,(YEAR(TODAY())-'14.1.ТС УЧ'!F508)*0.85)</f>
        <v>38.25</v>
      </c>
      <c r="I509" s="103">
        <f>IF(C509=0,0,'14.1.ТС УЧ'!I508/1000)</f>
        <v>4.4999999999999998E-2</v>
      </c>
      <c r="J509" s="24">
        <f>IF(C509=0,0,'14.1.ТС УЧ'!H508/1000)</f>
        <v>5.0999999999999997E-2</v>
      </c>
      <c r="K509" s="103">
        <f t="shared" si="81"/>
        <v>4.4999999999999998E-2</v>
      </c>
      <c r="L509" s="25">
        <f t="shared" ca="1" si="82"/>
        <v>3.3849963207636384</v>
      </c>
      <c r="M509" s="25">
        <f t="shared" ca="1" si="83"/>
        <v>5.5176780670655214E-2</v>
      </c>
      <c r="N509" s="25">
        <f t="shared" ca="1" si="84"/>
        <v>1.226150681570116</v>
      </c>
      <c r="O509" s="24">
        <f t="shared" si="85"/>
        <v>4.6127593360887085</v>
      </c>
      <c r="P509" s="11">
        <f t="shared" si="86"/>
        <v>0.21678997908612524</v>
      </c>
      <c r="Q509" s="11">
        <f t="shared" si="87"/>
        <v>0</v>
      </c>
      <c r="R509" s="10">
        <f t="shared" ca="1" si="88"/>
        <v>0.94631784246288753</v>
      </c>
      <c r="U509" s="10">
        <f t="shared" ca="1" si="89"/>
        <v>215.64772726977824</v>
      </c>
    </row>
    <row r="510" spans="2:21" ht="43.2" x14ac:dyDescent="0.3">
      <c r="B510" s="103">
        <v>504</v>
      </c>
      <c r="C510" s="103" t="str">
        <f>'14.1.ТС УЧ'!C509</f>
        <v xml:space="preserve">Блочно-модульная котельная EMS-5600M (п. Сатис) </v>
      </c>
      <c r="D510" s="103" t="str">
        <f>'14.1.ТС УЧ'!D509</f>
        <v>ТК36</v>
      </c>
      <c r="E510" s="103" t="str">
        <f>'14.1.ТС УЧ'!E509</f>
        <v xml:space="preserve">ул. Первомайская, 18В </v>
      </c>
      <c r="F510" s="103">
        <f>IF('14.1.ТС УЧ'!G509="Подземная канальная или подвальная",2,IF('14.1.ТС УЧ'!G509="Подземная бесканальная",2,IF('14.1.ТС УЧ'!G509="Надземная",1,0)))</f>
        <v>2</v>
      </c>
      <c r="G510" s="103">
        <f t="shared" si="80"/>
        <v>0.05</v>
      </c>
      <c r="H510" s="103">
        <f ca="1">IF(C510=0,0,(YEAR(TODAY())-'14.1.ТС УЧ'!F509)*0.85)</f>
        <v>38.25</v>
      </c>
      <c r="I510" s="103">
        <f>IF(C510=0,0,'14.1.ТС УЧ'!I509/1000)</f>
        <v>4.4999999999999998E-2</v>
      </c>
      <c r="J510" s="24">
        <f>IF(C510=0,0,'14.1.ТС УЧ'!H509/1000)</f>
        <v>5.0999999999999997E-2</v>
      </c>
      <c r="K510" s="103">
        <f t="shared" si="81"/>
        <v>4.4999999999999998E-2</v>
      </c>
      <c r="L510" s="25">
        <f t="shared" ca="1" si="82"/>
        <v>3.3849963207636384</v>
      </c>
      <c r="M510" s="25">
        <f t="shared" ca="1" si="83"/>
        <v>5.5176780670655214E-2</v>
      </c>
      <c r="N510" s="25">
        <f t="shared" ca="1" si="84"/>
        <v>1.226150681570116</v>
      </c>
      <c r="O510" s="24">
        <f t="shared" si="85"/>
        <v>4.6127593360887085</v>
      </c>
      <c r="P510" s="11">
        <f t="shared" si="86"/>
        <v>0.21678997908612524</v>
      </c>
      <c r="Q510" s="11">
        <f t="shared" si="87"/>
        <v>0</v>
      </c>
      <c r="R510" s="10">
        <f t="shared" ca="1" si="88"/>
        <v>0.94631784246288753</v>
      </c>
      <c r="U510" s="10">
        <f t="shared" ca="1" si="89"/>
        <v>215.90224447995212</v>
      </c>
    </row>
    <row r="511" spans="2:21" ht="43.2" x14ac:dyDescent="0.3">
      <c r="B511" s="103">
        <v>505</v>
      </c>
      <c r="C511" s="103" t="str">
        <f>'14.1.ТС УЧ'!C510</f>
        <v xml:space="preserve">Блочно-модульная котельная EMS-5600M (п. Сатис) </v>
      </c>
      <c r="D511" s="103" t="str">
        <f>'14.1.ТС УЧ'!D510</f>
        <v>ГрОт-Ленина, 1</v>
      </c>
      <c r="E511" s="103" t="str">
        <f>'14.1.ТС УЧ'!E510</f>
        <v xml:space="preserve">ГрОт-Ленина, 1 </v>
      </c>
      <c r="F511" s="103">
        <f>IF('14.1.ТС УЧ'!G510="Подземная канальная или подвальная",2,IF('14.1.ТС УЧ'!G510="Подземная бесканальная",2,IF('14.1.ТС УЧ'!G510="Надземная",1,0)))</f>
        <v>2</v>
      </c>
      <c r="G511" s="103">
        <f t="shared" si="80"/>
        <v>0.05</v>
      </c>
      <c r="H511" s="103">
        <f ca="1">IF(C511=0,0,(YEAR(TODAY())-'14.1.ТС УЧ'!F510)*0.85)</f>
        <v>28.05</v>
      </c>
      <c r="I511" s="103">
        <f>IF(C511=0,0,'14.1.ТС УЧ'!I510/1000)</f>
        <v>1.4999999999999999E-2</v>
      </c>
      <c r="J511" s="24">
        <f>IF(C511=0,0,'14.1.ТС УЧ'!H510/1000)</f>
        <v>5.0999999999999997E-2</v>
      </c>
      <c r="K511" s="103">
        <f t="shared" si="81"/>
        <v>1.4999999999999999E-2</v>
      </c>
      <c r="L511" s="25">
        <f t="shared" ca="1" si="82"/>
        <v>2.0326753249143517</v>
      </c>
      <c r="M511" s="25">
        <f t="shared" ca="1" si="83"/>
        <v>2.1758576578796178E-3</v>
      </c>
      <c r="N511" s="25">
        <f t="shared" ca="1" si="84"/>
        <v>0.14505717719197453</v>
      </c>
      <c r="O511" s="24">
        <f t="shared" si="85"/>
        <v>4.6173752351608437</v>
      </c>
      <c r="P511" s="11">
        <f t="shared" si="86"/>
        <v>0.21657325841423966</v>
      </c>
      <c r="Q511" s="11">
        <f t="shared" si="87"/>
        <v>0</v>
      </c>
      <c r="R511" s="10">
        <f t="shared" ca="1" si="88"/>
        <v>0.99782650780444659</v>
      </c>
      <c r="U511" s="10">
        <f t="shared" ca="1" si="89"/>
        <v>215.91229123121684</v>
      </c>
    </row>
    <row r="512" spans="2:21" ht="43.2" x14ac:dyDescent="0.3">
      <c r="B512" s="103">
        <v>506</v>
      </c>
      <c r="C512" s="103" t="str">
        <f>'14.1.ТС УЧ'!C511</f>
        <v xml:space="preserve">Блочно-модульная котельная EMS-5600M (п. Сатис) </v>
      </c>
      <c r="D512" s="103" t="str">
        <f>'14.1.ТС УЧ'!D511</f>
        <v>ГрОт-Ленина, 7А</v>
      </c>
      <c r="E512" s="103" t="str">
        <f>'14.1.ТС УЧ'!E511</f>
        <v xml:space="preserve">ул. Ленина, 7А </v>
      </c>
      <c r="F512" s="103">
        <f>IF('14.1.ТС УЧ'!G511="Подземная канальная или подвальная",2,IF('14.1.ТС УЧ'!G511="Подземная бесканальная",2,IF('14.1.ТС УЧ'!G511="Надземная",1,0)))</f>
        <v>2</v>
      </c>
      <c r="G512" s="103">
        <f t="shared" si="80"/>
        <v>0.05</v>
      </c>
      <c r="H512" s="103">
        <f ca="1">IF(C512=0,0,(YEAR(TODAY())-'14.1.ТС УЧ'!F511)*0.85)</f>
        <v>32.299999999999997</v>
      </c>
      <c r="I512" s="103">
        <f>IF(C512=0,0,'14.1.ТС УЧ'!I511/1000)</f>
        <v>5.0000000000000001E-3</v>
      </c>
      <c r="J512" s="24">
        <f>IF(C512=0,0,'14.1.ТС УЧ'!H511/1000)</f>
        <v>5.0999999999999997E-2</v>
      </c>
      <c r="K512" s="103">
        <f t="shared" si="81"/>
        <v>5.0000000000000001E-3</v>
      </c>
      <c r="L512" s="25">
        <f t="shared" ca="1" si="82"/>
        <v>2.5139439617343742</v>
      </c>
      <c r="M512" s="25">
        <f t="shared" ca="1" si="83"/>
        <v>1.4751768645720217E-3</v>
      </c>
      <c r="N512" s="25">
        <f t="shared" ca="1" si="84"/>
        <v>0.29503537291440435</v>
      </c>
      <c r="O512" s="24">
        <f t="shared" si="85"/>
        <v>4.6189138681848885</v>
      </c>
      <c r="P512" s="11">
        <f t="shared" si="86"/>
        <v>0.21650111444770753</v>
      </c>
      <c r="Q512" s="11">
        <f t="shared" si="87"/>
        <v>0</v>
      </c>
      <c r="R512" s="10">
        <f t="shared" ca="1" si="88"/>
        <v>0.99852591067398255</v>
      </c>
      <c r="U512" s="10">
        <f t="shared" ca="1" si="89"/>
        <v>215.91910494609465</v>
      </c>
    </row>
    <row r="513" spans="2:21" ht="43.2" x14ac:dyDescent="0.3">
      <c r="B513" s="103">
        <v>507</v>
      </c>
      <c r="C513" s="103" t="str">
        <f>'14.1.ТС УЧ'!C512</f>
        <v xml:space="preserve">Блочно-модульная котельная EMS-5600M (п. Сатис) </v>
      </c>
      <c r="D513" s="103" t="str">
        <f>'14.1.ТС УЧ'!D512</f>
        <v>ГрОт-Ленина, 7А</v>
      </c>
      <c r="E513" s="103" t="str">
        <f>'14.1.ТС УЧ'!E512</f>
        <v xml:space="preserve">ГрОт-Ленина, 7А </v>
      </c>
      <c r="F513" s="103">
        <f>IF('14.1.ТС УЧ'!G512="Подземная канальная или подвальная",2,IF('14.1.ТС УЧ'!G512="Подземная бесканальная",2,IF('14.1.ТС УЧ'!G512="Надземная",1,0)))</f>
        <v>2</v>
      </c>
      <c r="G513" s="103">
        <f t="shared" si="80"/>
        <v>0.05</v>
      </c>
      <c r="H513" s="103">
        <f ca="1">IF(C513=0,0,(YEAR(TODAY())-'14.1.ТС УЧ'!F512)*0.85)</f>
        <v>36.549999999999997</v>
      </c>
      <c r="I513" s="103">
        <f>IF(C513=0,0,'14.1.ТС УЧ'!I512/1000)</f>
        <v>1.2E-2</v>
      </c>
      <c r="J513" s="24">
        <f>IF(C513=0,0,'14.1.ТС УЧ'!H512/1000)</f>
        <v>5.0999999999999997E-2</v>
      </c>
      <c r="K513" s="103">
        <f t="shared" si="81"/>
        <v>1.2E-2</v>
      </c>
      <c r="L513" s="25">
        <f t="shared" ca="1" si="82"/>
        <v>3.1091607032751369</v>
      </c>
      <c r="M513" s="25">
        <f t="shared" ca="1" si="83"/>
        <v>9.2336029428317749E-3</v>
      </c>
      <c r="N513" s="25">
        <f t="shared" ca="1" si="84"/>
        <v>0.76946691190264793</v>
      </c>
      <c r="O513" s="24">
        <f t="shared" si="85"/>
        <v>4.617836825068057</v>
      </c>
      <c r="P513" s="11">
        <f t="shared" si="86"/>
        <v>0.21655161017632149</v>
      </c>
      <c r="Q513" s="11">
        <f t="shared" si="87"/>
        <v>0</v>
      </c>
      <c r="R513" s="10">
        <f t="shared" ca="1" si="88"/>
        <v>0.9908088958625344</v>
      </c>
      <c r="U513" s="10">
        <f t="shared" ca="1" si="89"/>
        <v>215.9617442177921</v>
      </c>
    </row>
    <row r="514" spans="2:21" ht="43.2" x14ac:dyDescent="0.3">
      <c r="B514" s="103">
        <v>508</v>
      </c>
      <c r="C514" s="103" t="str">
        <f>'14.1.ТС УЧ'!C513</f>
        <v xml:space="preserve">Блочно-модульная котельная EMS-5600M (п. Сатис) </v>
      </c>
      <c r="D514" s="103" t="str">
        <f>'14.1.ТС УЧ'!D513</f>
        <v>ГрОт-Ленина, 10</v>
      </c>
      <c r="E514" s="103" t="str">
        <f>'14.1.ТС УЧ'!E513</f>
        <v xml:space="preserve">ул. Ленина, 10 </v>
      </c>
      <c r="F514" s="103">
        <f>IF('14.1.ТС УЧ'!G513="Подземная канальная или подвальная",2,IF('14.1.ТС УЧ'!G513="Подземная бесканальная",2,IF('14.1.ТС УЧ'!G513="Надземная",1,0)))</f>
        <v>2</v>
      </c>
      <c r="G514" s="103">
        <f t="shared" si="80"/>
        <v>0.05</v>
      </c>
      <c r="H514" s="103">
        <f ca="1">IF(C514=0,0,(YEAR(TODAY())-'14.1.ТС УЧ'!F513)*0.85)</f>
        <v>30.599999999999998</v>
      </c>
      <c r="I514" s="103">
        <f>IF(C514=0,0,'14.1.ТС УЧ'!I513/1000)</f>
        <v>5.0000000000000001E-3</v>
      </c>
      <c r="J514" s="24">
        <f>IF(C514=0,0,'14.1.ТС УЧ'!H513/1000)</f>
        <v>5.0999999999999997E-2</v>
      </c>
      <c r="K514" s="103">
        <f t="shared" si="81"/>
        <v>5.0000000000000001E-3</v>
      </c>
      <c r="L514" s="25">
        <f t="shared" ca="1" si="82"/>
        <v>2.3090884111498902</v>
      </c>
      <c r="M514" s="25">
        <f t="shared" ca="1" si="83"/>
        <v>1.0809168803159236E-3</v>
      </c>
      <c r="N514" s="25">
        <f t="shared" ca="1" si="84"/>
        <v>0.21618337606318472</v>
      </c>
      <c r="O514" s="24">
        <f t="shared" si="85"/>
        <v>4.6189138681848885</v>
      </c>
      <c r="P514" s="11">
        <f t="shared" si="86"/>
        <v>0.21650111444770753</v>
      </c>
      <c r="Q514" s="11">
        <f t="shared" si="87"/>
        <v>0</v>
      </c>
      <c r="R514" s="10">
        <f t="shared" ca="1" si="88"/>
        <v>0.99891966709990487</v>
      </c>
      <c r="U514" s="10">
        <f t="shared" ca="1" si="89"/>
        <v>215.96673687976096</v>
      </c>
    </row>
    <row r="515" spans="2:21" ht="43.2" x14ac:dyDescent="0.3">
      <c r="B515" s="103">
        <v>509</v>
      </c>
      <c r="C515" s="103" t="str">
        <f>'14.1.ТС УЧ'!C514</f>
        <v xml:space="preserve">Блочно-модульная котельная EMS-5600M (п. Сатис) </v>
      </c>
      <c r="D515" s="103" t="str">
        <f>'14.1.ТС УЧ'!D514</f>
        <v>УТ18</v>
      </c>
      <c r="E515" s="103" t="str">
        <f>'14.1.ТС УЧ'!E514</f>
        <v xml:space="preserve">ул. Ленина, 12 </v>
      </c>
      <c r="F515" s="103">
        <f>IF('14.1.ТС УЧ'!G514="Подземная канальная или подвальная",2,IF('14.1.ТС УЧ'!G514="Подземная бесканальная",2,IF('14.1.ТС УЧ'!G514="Надземная",1,0)))</f>
        <v>2</v>
      </c>
      <c r="G515" s="103">
        <f t="shared" si="80"/>
        <v>0.05</v>
      </c>
      <c r="H515" s="103">
        <f ca="1">IF(C515=0,0,(YEAR(TODAY())-'14.1.ТС УЧ'!F514)*0.85)</f>
        <v>30.599999999999998</v>
      </c>
      <c r="I515" s="103">
        <f>IF(C515=0,0,'14.1.ТС УЧ'!I514/1000)</f>
        <v>5.0000000000000001E-3</v>
      </c>
      <c r="J515" s="24">
        <f>IF(C515=0,0,'14.1.ТС УЧ'!H514/1000)</f>
        <v>5.0999999999999997E-2</v>
      </c>
      <c r="K515" s="103">
        <f t="shared" si="81"/>
        <v>5.0000000000000001E-3</v>
      </c>
      <c r="L515" s="25">
        <f t="shared" ca="1" si="82"/>
        <v>2.3090884111498902</v>
      </c>
      <c r="M515" s="25">
        <f t="shared" ca="1" si="83"/>
        <v>1.0809168803159236E-3</v>
      </c>
      <c r="N515" s="25">
        <f t="shared" ca="1" si="84"/>
        <v>0.21618337606318472</v>
      </c>
      <c r="O515" s="24">
        <f t="shared" si="85"/>
        <v>4.6189138681848885</v>
      </c>
      <c r="P515" s="11">
        <f t="shared" si="86"/>
        <v>0.21650111444770753</v>
      </c>
      <c r="Q515" s="11">
        <f t="shared" si="87"/>
        <v>0</v>
      </c>
      <c r="R515" s="10">
        <f t="shared" ca="1" si="88"/>
        <v>0.99891966709990487</v>
      </c>
      <c r="U515" s="10">
        <f t="shared" ca="1" si="89"/>
        <v>215.97172954172981</v>
      </c>
    </row>
    <row r="516" spans="2:21" ht="43.2" x14ac:dyDescent="0.3">
      <c r="B516" s="103">
        <v>510</v>
      </c>
      <c r="C516" s="103" t="str">
        <f>'14.1.ТС УЧ'!C515</f>
        <v xml:space="preserve">Блочно-модульная котельная EMS-5600M (п. Сатис) </v>
      </c>
      <c r="D516" s="103" t="str">
        <f>'14.1.ТС УЧ'!D515</f>
        <v>УТ18</v>
      </c>
      <c r="E516" s="103" t="str">
        <f>'14.1.ТС УЧ'!E515</f>
        <v xml:space="preserve">ГрОт-Ленина, 12 </v>
      </c>
      <c r="F516" s="103">
        <f>IF('14.1.ТС УЧ'!G515="Подземная канальная или подвальная",2,IF('14.1.ТС УЧ'!G515="Подземная бесканальная",2,IF('14.1.ТС УЧ'!G515="Надземная",1,0)))</f>
        <v>2</v>
      </c>
      <c r="G516" s="103">
        <f t="shared" si="80"/>
        <v>0.05</v>
      </c>
      <c r="H516" s="103">
        <f ca="1">IF(C516=0,0,(YEAR(TODAY())-'14.1.ТС УЧ'!F515)*0.85)</f>
        <v>30.599999999999998</v>
      </c>
      <c r="I516" s="103">
        <f>IF(C516=0,0,'14.1.ТС УЧ'!I515/1000)</f>
        <v>6.0000000000000001E-3</v>
      </c>
      <c r="J516" s="24">
        <f>IF(C516=0,0,'14.1.ТС УЧ'!H515/1000)</f>
        <v>5.0999999999999997E-2</v>
      </c>
      <c r="K516" s="103">
        <f t="shared" si="81"/>
        <v>6.0000000000000001E-3</v>
      </c>
      <c r="L516" s="25">
        <f t="shared" ca="1" si="82"/>
        <v>2.3090884111498902</v>
      </c>
      <c r="M516" s="25">
        <f t="shared" ca="1" si="83"/>
        <v>1.2971002563791083E-3</v>
      </c>
      <c r="N516" s="25">
        <f t="shared" ca="1" si="84"/>
        <v>0.21618337606318472</v>
      </c>
      <c r="O516" s="24">
        <f t="shared" si="85"/>
        <v>4.6187600048824837</v>
      </c>
      <c r="P516" s="11">
        <f t="shared" si="86"/>
        <v>0.21650832668138237</v>
      </c>
      <c r="Q516" s="11">
        <f t="shared" si="87"/>
        <v>0</v>
      </c>
      <c r="R516" s="10">
        <f t="shared" ca="1" si="88"/>
        <v>0.99870374061455447</v>
      </c>
      <c r="U516" s="10">
        <f t="shared" ca="1" si="89"/>
        <v>215.9777205365163</v>
      </c>
    </row>
    <row r="517" spans="2:21" ht="43.2" x14ac:dyDescent="0.3">
      <c r="B517" s="103">
        <v>511</v>
      </c>
      <c r="C517" s="103" t="str">
        <f>'14.1.ТС УЧ'!C516</f>
        <v xml:space="preserve">Блочно-модульная котельная EMS-5600M (п. Сатис) </v>
      </c>
      <c r="D517" s="103" t="str">
        <f>'14.1.ТС УЧ'!D516</f>
        <v>УТ18</v>
      </c>
      <c r="E517" s="103" t="str">
        <f>'14.1.ТС УЧ'!E516</f>
        <v xml:space="preserve">ГрОт-Ленина, 12 </v>
      </c>
      <c r="F517" s="103">
        <f>IF('14.1.ТС УЧ'!G516="Подземная канальная или подвальная",2,IF('14.1.ТС УЧ'!G516="Подземная бесканальная",2,IF('14.1.ТС УЧ'!G516="Надземная",1,0)))</f>
        <v>2</v>
      </c>
      <c r="G517" s="103">
        <f t="shared" si="80"/>
        <v>0.05</v>
      </c>
      <c r="H517" s="103">
        <f ca="1">IF(C517=0,0,(YEAR(TODAY())-'14.1.ТС УЧ'!F516)*0.85)</f>
        <v>29.75</v>
      </c>
      <c r="I517" s="103">
        <f>IF(C517=0,0,'14.1.ТС УЧ'!I516/1000)</f>
        <v>6.0000000000000001E-3</v>
      </c>
      <c r="J517" s="24">
        <f>IF(C517=0,0,'14.1.ТС УЧ'!H516/1000)</f>
        <v>5.0999999999999997E-2</v>
      </c>
      <c r="K517" s="103">
        <f t="shared" si="81"/>
        <v>6.0000000000000001E-3</v>
      </c>
      <c r="L517" s="25">
        <f t="shared" ca="1" si="82"/>
        <v>2.2130083172909671</v>
      </c>
      <c r="M517" s="25">
        <f t="shared" ca="1" si="83"/>
        <v>1.125809444158818E-3</v>
      </c>
      <c r="N517" s="25">
        <f t="shared" ca="1" si="84"/>
        <v>0.18763490735980298</v>
      </c>
      <c r="O517" s="24">
        <f t="shared" si="85"/>
        <v>4.6187600048824837</v>
      </c>
      <c r="P517" s="11">
        <f t="shared" si="86"/>
        <v>0.21650832668138237</v>
      </c>
      <c r="Q517" s="11">
        <f t="shared" si="87"/>
        <v>0</v>
      </c>
      <c r="R517" s="10">
        <f t="shared" ca="1" si="88"/>
        <v>0.99887482404154315</v>
      </c>
      <c r="U517" s="10">
        <f t="shared" ca="1" si="89"/>
        <v>215.98292038015009</v>
      </c>
    </row>
    <row r="518" spans="2:21" ht="43.2" x14ac:dyDescent="0.3">
      <c r="B518" s="103">
        <v>512</v>
      </c>
      <c r="C518" s="103" t="str">
        <f>'14.1.ТС УЧ'!C517</f>
        <v xml:space="preserve">Блочно-модульная котельная EMS-5600M (п. Сатис) </v>
      </c>
      <c r="D518" s="103" t="str">
        <f>'14.1.ТС УЧ'!D517</f>
        <v>ГрОт-Ленина, 14</v>
      </c>
      <c r="E518" s="103" t="str">
        <f>'14.1.ТС УЧ'!E517</f>
        <v xml:space="preserve">ул. Ленина, 14 </v>
      </c>
      <c r="F518" s="103">
        <f>IF('14.1.ТС УЧ'!G517="Подземная канальная или подвальная",2,IF('14.1.ТС УЧ'!G517="Подземная бесканальная",2,IF('14.1.ТС УЧ'!G517="Надземная",1,0)))</f>
        <v>2</v>
      </c>
      <c r="G518" s="103">
        <f t="shared" si="80"/>
        <v>0.05</v>
      </c>
      <c r="H518" s="103">
        <f ca="1">IF(C518=0,0,(YEAR(TODAY())-'14.1.ТС УЧ'!F517)*0.85)</f>
        <v>29.75</v>
      </c>
      <c r="I518" s="103">
        <f>IF(C518=0,0,'14.1.ТС УЧ'!I517/1000)</f>
        <v>5.0000000000000001E-3</v>
      </c>
      <c r="J518" s="24">
        <f>IF(C518=0,0,'14.1.ТС УЧ'!H517/1000)</f>
        <v>5.0999999999999997E-2</v>
      </c>
      <c r="K518" s="103">
        <f t="shared" si="81"/>
        <v>5.0000000000000001E-3</v>
      </c>
      <c r="L518" s="25">
        <f t="shared" ca="1" si="82"/>
        <v>2.2130083172909671</v>
      </c>
      <c r="M518" s="25">
        <f t="shared" ca="1" si="83"/>
        <v>9.3817453679901491E-4</v>
      </c>
      <c r="N518" s="25">
        <f t="shared" ca="1" si="84"/>
        <v>0.18763490735980298</v>
      </c>
      <c r="O518" s="24">
        <f t="shared" si="85"/>
        <v>4.6189138681848885</v>
      </c>
      <c r="P518" s="11">
        <f t="shared" si="86"/>
        <v>0.21650111444770753</v>
      </c>
      <c r="Q518" s="11">
        <f t="shared" si="87"/>
        <v>0</v>
      </c>
      <c r="R518" s="10">
        <f t="shared" ca="1" si="88"/>
        <v>0.99906226541133825</v>
      </c>
      <c r="U518" s="10">
        <f t="shared" ca="1" si="89"/>
        <v>215.98725372752889</v>
      </c>
    </row>
    <row r="519" spans="2:21" ht="43.2" x14ac:dyDescent="0.3">
      <c r="B519" s="103">
        <v>513</v>
      </c>
      <c r="C519" s="103" t="str">
        <f>'14.1.ТС УЧ'!C518</f>
        <v xml:space="preserve">Блочно-модульная котельная EMS-5600M (п. Сатис) </v>
      </c>
      <c r="D519" s="103" t="str">
        <f>'14.1.ТС УЧ'!D518</f>
        <v>ГрОт-Ленина, 14</v>
      </c>
      <c r="E519" s="103" t="str">
        <f>'14.1.ТС УЧ'!E518</f>
        <v xml:space="preserve">УТ19 </v>
      </c>
      <c r="F519" s="103">
        <f>IF('14.1.ТС УЧ'!G518="Подземная канальная или подвальная",2,IF('14.1.ТС УЧ'!G518="Подземная бесканальная",2,IF('14.1.ТС УЧ'!G518="Надземная",1,0)))</f>
        <v>2</v>
      </c>
      <c r="G519" s="103">
        <f t="shared" si="80"/>
        <v>0.05</v>
      </c>
      <c r="H519" s="103">
        <f ca="1">IF(C519=0,0,(YEAR(TODAY())-'14.1.ТС УЧ'!F518)*0.85)</f>
        <v>29.75</v>
      </c>
      <c r="I519" s="103">
        <f>IF(C519=0,0,'14.1.ТС УЧ'!I518/1000)</f>
        <v>2.7E-2</v>
      </c>
      <c r="J519" s="24">
        <f>IF(C519=0,0,'14.1.ТС УЧ'!H518/1000)</f>
        <v>5.0999999999999997E-2</v>
      </c>
      <c r="K519" s="103">
        <f t="shared" si="81"/>
        <v>2.7E-2</v>
      </c>
      <c r="L519" s="25">
        <f t="shared" ca="1" si="82"/>
        <v>2.2130083172909671</v>
      </c>
      <c r="M519" s="25">
        <f t="shared" ca="1" si="83"/>
        <v>5.0661424987146807E-3</v>
      </c>
      <c r="N519" s="25">
        <f t="shared" ca="1" si="84"/>
        <v>0.18763490735980298</v>
      </c>
      <c r="O519" s="24">
        <f t="shared" si="85"/>
        <v>4.6155288755319894</v>
      </c>
      <c r="P519" s="11">
        <f t="shared" si="86"/>
        <v>0.21665989466586086</v>
      </c>
      <c r="Q519" s="11">
        <f t="shared" si="87"/>
        <v>0</v>
      </c>
      <c r="R519" s="10">
        <f t="shared" ca="1" si="88"/>
        <v>0.99494666875751347</v>
      </c>
      <c r="U519" s="10">
        <f t="shared" ca="1" si="89"/>
        <v>216.01063665451926</v>
      </c>
    </row>
    <row r="520" spans="2:21" ht="43.2" x14ac:dyDescent="0.3">
      <c r="B520" s="103">
        <v>514</v>
      </c>
      <c r="C520" s="103" t="str">
        <f>'14.1.ТС УЧ'!C519</f>
        <v xml:space="preserve">Блочно-модульная котельная EMS-5600M (п. Сатис) </v>
      </c>
      <c r="D520" s="103" t="str">
        <f>'14.1.ТС УЧ'!D519</f>
        <v>УТ19</v>
      </c>
      <c r="E520" s="103" t="str">
        <f>'14.1.ТС УЧ'!E519</f>
        <v xml:space="preserve">ГрОт-Ленина, 14 </v>
      </c>
      <c r="F520" s="103">
        <f>IF('14.1.ТС УЧ'!G519="Подземная канальная или подвальная",2,IF('14.1.ТС УЧ'!G519="Подземная бесканальная",2,IF('14.1.ТС УЧ'!G519="Надземная",1,0)))</f>
        <v>2</v>
      </c>
      <c r="G520" s="103">
        <f t="shared" si="80"/>
        <v>0.05</v>
      </c>
      <c r="H520" s="103">
        <f ca="1">IF(C520=0,0,(YEAR(TODAY())-'14.1.ТС УЧ'!F519)*0.85)</f>
        <v>29.75</v>
      </c>
      <c r="I520" s="103">
        <f>IF(C520=0,0,'14.1.ТС УЧ'!I519/1000)</f>
        <v>6.0000000000000001E-3</v>
      </c>
      <c r="J520" s="24">
        <f>IF(C520=0,0,'14.1.ТС УЧ'!H519/1000)</f>
        <v>5.0999999999999997E-2</v>
      </c>
      <c r="K520" s="103">
        <f t="shared" si="81"/>
        <v>6.0000000000000001E-3</v>
      </c>
      <c r="L520" s="25">
        <f t="shared" ca="1" si="82"/>
        <v>2.2130083172909671</v>
      </c>
      <c r="M520" s="25">
        <f t="shared" ca="1" si="83"/>
        <v>1.125809444158818E-3</v>
      </c>
      <c r="N520" s="25">
        <f t="shared" ca="1" si="84"/>
        <v>0.18763490735980298</v>
      </c>
      <c r="O520" s="24">
        <f t="shared" si="85"/>
        <v>4.6187600048824837</v>
      </c>
      <c r="P520" s="11">
        <f t="shared" si="86"/>
        <v>0.21650832668138237</v>
      </c>
      <c r="Q520" s="11">
        <f t="shared" si="87"/>
        <v>0</v>
      </c>
      <c r="R520" s="10">
        <f t="shared" ca="1" si="88"/>
        <v>0.99887482404154315</v>
      </c>
      <c r="U520" s="10">
        <f t="shared" ca="1" si="89"/>
        <v>216.01583649815305</v>
      </c>
    </row>
    <row r="521" spans="2:21" ht="43.2" x14ac:dyDescent="0.3">
      <c r="B521" s="103">
        <v>515</v>
      </c>
      <c r="C521" s="103" t="str">
        <f>'14.1.ТС УЧ'!C520</f>
        <v xml:space="preserve">Блочно-модульная котельная EMS-5600M (п. Сатис) </v>
      </c>
      <c r="D521" s="103" t="str">
        <f>'14.1.ТС УЧ'!D520</f>
        <v>УТ19</v>
      </c>
      <c r="E521" s="103" t="str">
        <f>'14.1.ТС УЧ'!E520</f>
        <v xml:space="preserve">ГрОт-Ленина, 14 </v>
      </c>
      <c r="F521" s="103">
        <f>IF('14.1.ТС УЧ'!G520="Подземная канальная или подвальная",2,IF('14.1.ТС УЧ'!G520="Подземная бесканальная",2,IF('14.1.ТС УЧ'!G520="Надземная",1,0)))</f>
        <v>2</v>
      </c>
      <c r="G521" s="103">
        <f t="shared" si="80"/>
        <v>0.05</v>
      </c>
      <c r="H521" s="103">
        <f ca="1">IF(C521=0,0,(YEAR(TODAY())-'14.1.ТС УЧ'!F520)*0.85)</f>
        <v>29.75</v>
      </c>
      <c r="I521" s="103">
        <f>IF(C521=0,0,'14.1.ТС УЧ'!I520/1000)</f>
        <v>2.2499999999999999E-2</v>
      </c>
      <c r="J521" s="24">
        <f>IF(C521=0,0,'14.1.ТС УЧ'!H520/1000)</f>
        <v>5.0999999999999997E-2</v>
      </c>
      <c r="K521" s="103">
        <f t="shared" si="81"/>
        <v>2.2499999999999999E-2</v>
      </c>
      <c r="L521" s="25">
        <f t="shared" ca="1" si="82"/>
        <v>2.2130083172909671</v>
      </c>
      <c r="M521" s="25">
        <f t="shared" ca="1" si="83"/>
        <v>4.2217854155955671E-3</v>
      </c>
      <c r="N521" s="25">
        <f t="shared" ca="1" si="84"/>
        <v>0.18763490735980298</v>
      </c>
      <c r="O521" s="24">
        <f t="shared" si="85"/>
        <v>4.616221260392809</v>
      </c>
      <c r="P521" s="11">
        <f t="shared" si="86"/>
        <v>0.21662739794992122</v>
      </c>
      <c r="Q521" s="11">
        <f t="shared" si="87"/>
        <v>0</v>
      </c>
      <c r="R521" s="10">
        <f t="shared" ca="1" si="88"/>
        <v>0.99578711379253171</v>
      </c>
      <c r="U521" s="10">
        <f t="shared" ca="1" si="89"/>
        <v>216.03532519374534</v>
      </c>
    </row>
    <row r="522" spans="2:21" ht="43.2" x14ac:dyDescent="0.3">
      <c r="B522" s="103">
        <v>516</v>
      </c>
      <c r="C522" s="103" t="str">
        <f>'14.1.ТС УЧ'!C521</f>
        <v xml:space="preserve">Блочно-модульная котельная EMS-5600M (п. Сатис) </v>
      </c>
      <c r="D522" s="103" t="str">
        <f>'14.1.ТС УЧ'!D521</f>
        <v>ГрОт-Ленина, 16</v>
      </c>
      <c r="E522" s="103" t="str">
        <f>'14.1.ТС УЧ'!E521</f>
        <v xml:space="preserve">ул. Ленина, 16 </v>
      </c>
      <c r="F522" s="103">
        <f>IF('14.1.ТС УЧ'!G521="Подземная канальная или подвальная",2,IF('14.1.ТС УЧ'!G521="Подземная бесканальная",2,IF('14.1.ТС УЧ'!G521="Надземная",1,0)))</f>
        <v>2</v>
      </c>
      <c r="G522" s="103">
        <f t="shared" si="80"/>
        <v>0.05</v>
      </c>
      <c r="H522" s="103">
        <f ca="1">IF(C522=0,0,(YEAR(TODAY())-'14.1.ТС УЧ'!F521)*0.85)</f>
        <v>29.75</v>
      </c>
      <c r="I522" s="103">
        <f>IF(C522=0,0,'14.1.ТС УЧ'!I521/1000)</f>
        <v>5.0000000000000001E-3</v>
      </c>
      <c r="J522" s="24">
        <f>IF(C522=0,0,'14.1.ТС УЧ'!H521/1000)</f>
        <v>5.0999999999999997E-2</v>
      </c>
      <c r="K522" s="103">
        <f t="shared" si="81"/>
        <v>5.0000000000000001E-3</v>
      </c>
      <c r="L522" s="25">
        <f t="shared" ca="1" si="82"/>
        <v>2.2130083172909671</v>
      </c>
      <c r="M522" s="25">
        <f t="shared" ca="1" si="83"/>
        <v>9.3817453679901491E-4</v>
      </c>
      <c r="N522" s="25">
        <f t="shared" ca="1" si="84"/>
        <v>0.18763490735980298</v>
      </c>
      <c r="O522" s="24">
        <f t="shared" si="85"/>
        <v>4.6189138681848885</v>
      </c>
      <c r="P522" s="11">
        <f t="shared" si="86"/>
        <v>0.21650111444770753</v>
      </c>
      <c r="Q522" s="11">
        <f t="shared" si="87"/>
        <v>0</v>
      </c>
      <c r="R522" s="10">
        <f t="shared" ca="1" si="88"/>
        <v>0.99906226541133825</v>
      </c>
      <c r="U522" s="10">
        <f t="shared" ca="1" si="89"/>
        <v>216.03965854112414</v>
      </c>
    </row>
    <row r="523" spans="2:21" ht="43.2" x14ac:dyDescent="0.3">
      <c r="B523" s="103">
        <v>517</v>
      </c>
      <c r="C523" s="103" t="str">
        <f>'14.1.ТС УЧ'!C522</f>
        <v xml:space="preserve">Блочно-модульная котельная EMS-5600M (п. Сатис) </v>
      </c>
      <c r="D523" s="103" t="str">
        <f>'14.1.ТС УЧ'!D522</f>
        <v>ГрОт-Ленина, 16</v>
      </c>
      <c r="E523" s="103" t="str">
        <f>'14.1.ТС УЧ'!E522</f>
        <v xml:space="preserve">ГрОт-Ленина, 16 </v>
      </c>
      <c r="F523" s="103">
        <f>IF('14.1.ТС УЧ'!G522="Подземная канальная или подвальная",2,IF('14.1.ТС УЧ'!G522="Подземная бесканальная",2,IF('14.1.ТС УЧ'!G522="Надземная",1,0)))</f>
        <v>2</v>
      </c>
      <c r="G523" s="103">
        <f t="shared" si="80"/>
        <v>0.05</v>
      </c>
      <c r="H523" s="103">
        <f ca="1">IF(C523=0,0,(YEAR(TODAY())-'14.1.ТС УЧ'!F522)*0.85)</f>
        <v>29.75</v>
      </c>
      <c r="I523" s="103">
        <f>IF(C523=0,0,'14.1.ТС УЧ'!I522/1000)</f>
        <v>1.4999999999999999E-2</v>
      </c>
      <c r="J523" s="24">
        <f>IF(C523=0,0,'14.1.ТС УЧ'!H522/1000)</f>
        <v>5.0999999999999997E-2</v>
      </c>
      <c r="K523" s="103">
        <f t="shared" si="81"/>
        <v>1.4999999999999999E-2</v>
      </c>
      <c r="L523" s="25">
        <f t="shared" ca="1" si="82"/>
        <v>2.2130083172909671</v>
      </c>
      <c r="M523" s="25">
        <f t="shared" ca="1" si="83"/>
        <v>2.8145236103970447E-3</v>
      </c>
      <c r="N523" s="25">
        <f t="shared" ca="1" si="84"/>
        <v>0.18763490735980298</v>
      </c>
      <c r="O523" s="24">
        <f t="shared" si="85"/>
        <v>4.6173752351608437</v>
      </c>
      <c r="P523" s="11">
        <f t="shared" si="86"/>
        <v>0.21657325841423966</v>
      </c>
      <c r="Q523" s="11">
        <f t="shared" si="87"/>
        <v>0</v>
      </c>
      <c r="R523" s="10">
        <f t="shared" ca="1" si="88"/>
        <v>0.99718943344789779</v>
      </c>
      <c r="U523" s="10">
        <f t="shared" ca="1" si="89"/>
        <v>216.05265425274158</v>
      </c>
    </row>
    <row r="524" spans="2:21" ht="43.2" x14ac:dyDescent="0.3">
      <c r="B524" s="103">
        <v>518</v>
      </c>
      <c r="C524" s="103" t="str">
        <f>'14.1.ТС УЧ'!C523</f>
        <v xml:space="preserve">Блочно-модульная котельная EMS-5600M (п. Сатис) </v>
      </c>
      <c r="D524" s="103" t="str">
        <f>'14.1.ТС УЧ'!D523</f>
        <v>ГрОт-Октябрьская, 2</v>
      </c>
      <c r="E524" s="103" t="str">
        <f>'14.1.ТС УЧ'!E523</f>
        <v xml:space="preserve">ул. Октябрьская, 2 </v>
      </c>
      <c r="F524" s="103">
        <f>IF('14.1.ТС УЧ'!G523="Подземная канальная или подвальная",2,IF('14.1.ТС УЧ'!G523="Подземная бесканальная",2,IF('14.1.ТС УЧ'!G523="Надземная",1,0)))</f>
        <v>2</v>
      </c>
      <c r="G524" s="103">
        <f t="shared" si="80"/>
        <v>0.05</v>
      </c>
      <c r="H524" s="103">
        <f ca="1">IF(C524=0,0,(YEAR(TODAY())-'14.1.ТС УЧ'!F523)*0.85)</f>
        <v>33.15</v>
      </c>
      <c r="I524" s="103">
        <f>IF(C524=0,0,'14.1.ТС УЧ'!I523/1000)</f>
        <v>5.0000000000000001E-3</v>
      </c>
      <c r="J524" s="24">
        <f>IF(C524=0,0,'14.1.ТС УЧ'!H523/1000)</f>
        <v>5.0999999999999997E-2</v>
      </c>
      <c r="K524" s="103">
        <f t="shared" si="81"/>
        <v>5.0000000000000001E-3</v>
      </c>
      <c r="L524" s="25">
        <f t="shared" ca="1" si="82"/>
        <v>2.623089494497302</v>
      </c>
      <c r="M524" s="25">
        <f t="shared" ca="1" si="83"/>
        <v>1.7487646378145463E-3</v>
      </c>
      <c r="N524" s="25">
        <f t="shared" ca="1" si="84"/>
        <v>0.34975292756290927</v>
      </c>
      <c r="O524" s="24">
        <f t="shared" si="85"/>
        <v>4.6189138681848885</v>
      </c>
      <c r="P524" s="11">
        <f t="shared" si="86"/>
        <v>0.21650111444770753</v>
      </c>
      <c r="Q524" s="11">
        <f t="shared" si="87"/>
        <v>0</v>
      </c>
      <c r="R524" s="10">
        <f t="shared" ca="1" si="88"/>
        <v>0.99825276356011539</v>
      </c>
      <c r="U524" s="10">
        <f t="shared" ca="1" si="89"/>
        <v>216.06073164597936</v>
      </c>
    </row>
    <row r="525" spans="2:21" ht="43.2" x14ac:dyDescent="0.3">
      <c r="B525" s="103">
        <v>519</v>
      </c>
      <c r="C525" s="103" t="str">
        <f>'14.1.ТС УЧ'!C524</f>
        <v xml:space="preserve">Блочно-модульная котельная EMS-5600M (п. Сатис) </v>
      </c>
      <c r="D525" s="103" t="str">
        <f>'14.1.ТС УЧ'!D524</f>
        <v>ГрОт-Октябрьская, 2</v>
      </c>
      <c r="E525" s="103" t="str">
        <f>'14.1.ТС УЧ'!E524</f>
        <v xml:space="preserve">ГрОт-Октябрьская, 2 </v>
      </c>
      <c r="F525" s="103">
        <f>IF('14.1.ТС УЧ'!G524="Подземная канальная или подвальная",2,IF('14.1.ТС УЧ'!G524="Подземная бесканальная",2,IF('14.1.ТС УЧ'!G524="Надземная",1,0)))</f>
        <v>2</v>
      </c>
      <c r="G525" s="103">
        <f t="shared" si="80"/>
        <v>0.05</v>
      </c>
      <c r="H525" s="103">
        <f ca="1">IF(C525=0,0,(YEAR(TODAY())-'14.1.ТС УЧ'!F524)*0.85)</f>
        <v>33.15</v>
      </c>
      <c r="I525" s="103">
        <f>IF(C525=0,0,'14.1.ТС УЧ'!I524/1000)</f>
        <v>1.35E-2</v>
      </c>
      <c r="J525" s="24">
        <f>IF(C525=0,0,'14.1.ТС УЧ'!H524/1000)</f>
        <v>5.0999999999999997E-2</v>
      </c>
      <c r="K525" s="103">
        <f t="shared" si="81"/>
        <v>1.35E-2</v>
      </c>
      <c r="L525" s="25">
        <f t="shared" ca="1" si="82"/>
        <v>2.623089494497302</v>
      </c>
      <c r="M525" s="25">
        <f t="shared" ca="1" si="83"/>
        <v>4.7216645220992748E-3</v>
      </c>
      <c r="N525" s="25">
        <f t="shared" ca="1" si="84"/>
        <v>0.34975292756290927</v>
      </c>
      <c r="O525" s="24">
        <f t="shared" si="85"/>
        <v>4.6176060301144499</v>
      </c>
      <c r="P525" s="11">
        <f t="shared" si="86"/>
        <v>0.21656243375427472</v>
      </c>
      <c r="Q525" s="11">
        <f t="shared" si="87"/>
        <v>0</v>
      </c>
      <c r="R525" s="10">
        <f t="shared" ca="1" si="88"/>
        <v>0.99528946501229765</v>
      </c>
      <c r="U525" s="10">
        <f t="shared" ca="1" si="89"/>
        <v>216.08253443254878</v>
      </c>
    </row>
    <row r="526" spans="2:21" ht="43.2" x14ac:dyDescent="0.3">
      <c r="B526" s="103">
        <v>520</v>
      </c>
      <c r="C526" s="103" t="str">
        <f>'14.1.ТС УЧ'!C525</f>
        <v xml:space="preserve">Блочно-модульная котельная EMS-5600M (п. Сатис) </v>
      </c>
      <c r="D526" s="103" t="str">
        <f>'14.1.ТС УЧ'!D525</f>
        <v>ГрОт-Октябрьская, 4</v>
      </c>
      <c r="E526" s="103" t="str">
        <f>'14.1.ТС УЧ'!E525</f>
        <v xml:space="preserve">ул. Октябрьская, 4 </v>
      </c>
      <c r="F526" s="103">
        <f>IF('14.1.ТС УЧ'!G525="Подземная канальная или подвальная",2,IF('14.1.ТС УЧ'!G525="Подземная бесканальная",2,IF('14.1.ТС УЧ'!G525="Надземная",1,0)))</f>
        <v>2</v>
      </c>
      <c r="G526" s="103">
        <f t="shared" si="80"/>
        <v>0.05</v>
      </c>
      <c r="H526" s="103">
        <f ca="1">IF(C526=0,0,(YEAR(TODAY())-'14.1.ТС УЧ'!F525)*0.85)</f>
        <v>33.15</v>
      </c>
      <c r="I526" s="103">
        <f>IF(C526=0,0,'14.1.ТС УЧ'!I525/1000)</f>
        <v>5.0000000000000001E-3</v>
      </c>
      <c r="J526" s="24">
        <f>IF(C526=0,0,'14.1.ТС УЧ'!H525/1000)</f>
        <v>5.0999999999999997E-2</v>
      </c>
      <c r="K526" s="103">
        <f t="shared" si="81"/>
        <v>5.0000000000000001E-3</v>
      </c>
      <c r="L526" s="25">
        <f t="shared" ca="1" si="82"/>
        <v>2.623089494497302</v>
      </c>
      <c r="M526" s="25">
        <f t="shared" ca="1" si="83"/>
        <v>1.7487646378145463E-3</v>
      </c>
      <c r="N526" s="25">
        <f t="shared" ca="1" si="84"/>
        <v>0.34975292756290927</v>
      </c>
      <c r="O526" s="24">
        <f t="shared" si="85"/>
        <v>4.6189138681848885</v>
      </c>
      <c r="P526" s="11">
        <f t="shared" si="86"/>
        <v>0.21650111444770753</v>
      </c>
      <c r="Q526" s="11">
        <f t="shared" si="87"/>
        <v>0</v>
      </c>
      <c r="R526" s="10">
        <f t="shared" ca="1" si="88"/>
        <v>0.99825276356011539</v>
      </c>
      <c r="U526" s="10">
        <f t="shared" ca="1" si="89"/>
        <v>216.09061182578657</v>
      </c>
    </row>
    <row r="527" spans="2:21" ht="43.2" x14ac:dyDescent="0.3">
      <c r="B527" s="103">
        <v>521</v>
      </c>
      <c r="C527" s="103" t="str">
        <f>'14.1.ТС УЧ'!C526</f>
        <v xml:space="preserve">Блочно-модульная котельная EMS-5600M (п. Сатис) </v>
      </c>
      <c r="D527" s="103" t="str">
        <f>'14.1.ТС УЧ'!D526</f>
        <v>ГрОт-Октябрьская, 6</v>
      </c>
      <c r="E527" s="103" t="str">
        <f>'14.1.ТС УЧ'!E526</f>
        <v xml:space="preserve">ул. Октябрьская, 6 </v>
      </c>
      <c r="F527" s="103">
        <f>IF('14.1.ТС УЧ'!G526="Подземная канальная или подвальная",2,IF('14.1.ТС УЧ'!G526="Подземная бесканальная",2,IF('14.1.ТС УЧ'!G526="Надземная",1,0)))</f>
        <v>2</v>
      </c>
      <c r="G527" s="103">
        <f t="shared" si="80"/>
        <v>0.05</v>
      </c>
      <c r="H527" s="103">
        <f ca="1">IF(C527=0,0,(YEAR(TODAY())-'14.1.ТС УЧ'!F526)*0.85)</f>
        <v>32.299999999999997</v>
      </c>
      <c r="I527" s="103">
        <f>IF(C527=0,0,'14.1.ТС УЧ'!I526/1000)</f>
        <v>5.0000000000000001E-3</v>
      </c>
      <c r="J527" s="24">
        <f>IF(C527=0,0,'14.1.ТС УЧ'!H526/1000)</f>
        <v>5.0999999999999997E-2</v>
      </c>
      <c r="K527" s="103">
        <f t="shared" si="81"/>
        <v>5.0000000000000001E-3</v>
      </c>
      <c r="L527" s="25">
        <f t="shared" ca="1" si="82"/>
        <v>2.5139439617343742</v>
      </c>
      <c r="M527" s="25">
        <f t="shared" ca="1" si="83"/>
        <v>1.4751768645720217E-3</v>
      </c>
      <c r="N527" s="25">
        <f t="shared" ca="1" si="84"/>
        <v>0.29503537291440435</v>
      </c>
      <c r="O527" s="24">
        <f t="shared" si="85"/>
        <v>4.6189138681848885</v>
      </c>
      <c r="P527" s="11">
        <f t="shared" si="86"/>
        <v>0.21650111444770753</v>
      </c>
      <c r="Q527" s="11">
        <f t="shared" si="87"/>
        <v>0</v>
      </c>
      <c r="R527" s="10">
        <f t="shared" ca="1" si="88"/>
        <v>0.99852591067398255</v>
      </c>
      <c r="U527" s="10">
        <f t="shared" ca="1" si="89"/>
        <v>216.09742554066437</v>
      </c>
    </row>
    <row r="528" spans="2:21" ht="43.2" x14ac:dyDescent="0.3">
      <c r="B528" s="103">
        <v>522</v>
      </c>
      <c r="C528" s="103" t="str">
        <f>'14.1.ТС УЧ'!C527</f>
        <v xml:space="preserve">Блочно-модульная котельная EMS-5600M (п. Сатис) </v>
      </c>
      <c r="D528" s="103" t="str">
        <f>'14.1.ТС УЧ'!D527</f>
        <v>ГрОт-Советская, 3</v>
      </c>
      <c r="E528" s="103" t="str">
        <f>'14.1.ТС УЧ'!E527</f>
        <v xml:space="preserve">ул. Советская, 3 </v>
      </c>
      <c r="F528" s="103">
        <f>IF('14.1.ТС УЧ'!G527="Подземная канальная или подвальная",2,IF('14.1.ТС УЧ'!G527="Подземная бесканальная",2,IF('14.1.ТС УЧ'!G527="Надземная",1,0)))</f>
        <v>2</v>
      </c>
      <c r="G528" s="103">
        <f t="shared" ref="G528:G591" si="90">IF(C528=0,0,0.05)</f>
        <v>0.05</v>
      </c>
      <c r="H528" s="103">
        <f ca="1">IF(C528=0,0,(YEAR(TODAY())-'14.1.ТС УЧ'!F527)*0.85)</f>
        <v>34</v>
      </c>
      <c r="I528" s="103">
        <f>IF(C528=0,0,'14.1.ТС УЧ'!I527/1000)</f>
        <v>5.0000000000000001E-3</v>
      </c>
      <c r="J528" s="24">
        <f>IF(C528=0,0,'14.1.ТС УЧ'!H527/1000)</f>
        <v>5.0999999999999997E-2</v>
      </c>
      <c r="K528" s="103">
        <f t="shared" ref="K528:K591" si="91">IF(I528&lt;1,I528,IF(C528=0,0,IF(J528&lt;0.3,1,IF(J528&lt;0.6,1.5,IF(J528=0.6,2,IF(J528&lt;1.4,3,0))))))</f>
        <v>5.0000000000000001E-3</v>
      </c>
      <c r="L528" s="25">
        <f t="shared" ref="L528:L591" ca="1" si="92">IF(C528=0,0,IF(H528&gt;17,0.5*EXP(H528/20),IF(H528&gt;3,1,0.8)))</f>
        <v>2.7369736958636</v>
      </c>
      <c r="M528" s="25">
        <f t="shared" ref="M528:M591" ca="1" si="93">IF(C528=0,0,N528*I528)</f>
        <v>2.0946183674078718E-3</v>
      </c>
      <c r="N528" s="25">
        <f t="shared" ref="N528:N591" ca="1" si="94">IF(C528=0,0,G528*(0.1*H528)^(L528-1))</f>
        <v>0.41892367348157439</v>
      </c>
      <c r="O528" s="24">
        <f t="shared" ref="O528:O591" si="95">IF(C528=0,0,2.91*(1+((20.89+((-1.88)*K528))*J528^(1.2))))</f>
        <v>4.6189138681848885</v>
      </c>
      <c r="P528" s="11">
        <f t="shared" ref="P528:P591" si="96">IF(C528=0,0,1/O528)</f>
        <v>0.21650111444770753</v>
      </c>
      <c r="Q528" s="11">
        <f t="shared" ref="Q528:Q591" si="97">_xlfn.MAXIFS($U$7:$U$16,$C$7:$C$16,C528)</f>
        <v>0</v>
      </c>
      <c r="R528" s="10">
        <f t="shared" ref="R528:R591" ca="1" si="98">IF(C528=0,0,EXP(-M528))</f>
        <v>0.99790757381478257</v>
      </c>
      <c r="U528" s="10">
        <f t="shared" ca="1" si="89"/>
        <v>216.10710040249015</v>
      </c>
    </row>
    <row r="529" spans="2:21" ht="43.2" x14ac:dyDescent="0.3">
      <c r="B529" s="103">
        <v>523</v>
      </c>
      <c r="C529" s="103" t="str">
        <f>'14.1.ТС УЧ'!C528</f>
        <v xml:space="preserve">Блочно-модульная котельная EMS-5600M (п. Сатис) </v>
      </c>
      <c r="D529" s="103" t="str">
        <f>'14.1.ТС УЧ'!D528</f>
        <v>ГрОт-Советская, 3</v>
      </c>
      <c r="E529" s="103" t="str">
        <f>'14.1.ТС УЧ'!E528</f>
        <v xml:space="preserve">ГрОт-Советская, 3 </v>
      </c>
      <c r="F529" s="103">
        <f>IF('14.1.ТС УЧ'!G528="Подземная канальная или подвальная",2,IF('14.1.ТС УЧ'!G528="Подземная бесканальная",2,IF('14.1.ТС УЧ'!G528="Надземная",1,0)))</f>
        <v>2</v>
      </c>
      <c r="G529" s="103">
        <f t="shared" si="90"/>
        <v>0.05</v>
      </c>
      <c r="H529" s="103">
        <f ca="1">IF(C529=0,0,(YEAR(TODAY())-'14.1.ТС УЧ'!F528)*0.85)</f>
        <v>34</v>
      </c>
      <c r="I529" s="103">
        <f>IF(C529=0,0,'14.1.ТС УЧ'!I528/1000)</f>
        <v>1.35E-2</v>
      </c>
      <c r="J529" s="24">
        <f>IF(C529=0,0,'14.1.ТС УЧ'!H528/1000)</f>
        <v>5.0999999999999997E-2</v>
      </c>
      <c r="K529" s="103">
        <f t="shared" si="91"/>
        <v>1.35E-2</v>
      </c>
      <c r="L529" s="25">
        <f t="shared" ca="1" si="92"/>
        <v>2.7369736958636</v>
      </c>
      <c r="M529" s="25">
        <f t="shared" ca="1" si="93"/>
        <v>5.6554695920012542E-3</v>
      </c>
      <c r="N529" s="25">
        <f t="shared" ca="1" si="94"/>
        <v>0.41892367348157439</v>
      </c>
      <c r="O529" s="24">
        <f t="shared" si="95"/>
        <v>4.6176060301144499</v>
      </c>
      <c r="P529" s="11">
        <f t="shared" si="96"/>
        <v>0.21656243375427472</v>
      </c>
      <c r="Q529" s="11">
        <f t="shared" si="97"/>
        <v>0</v>
      </c>
      <c r="R529" s="10">
        <f t="shared" ca="1" si="98"/>
        <v>0.99436049247098823</v>
      </c>
      <c r="U529" s="10">
        <f t="shared" ref="U529:U581" ca="1" si="99">IF(C528=0,0,IF(C529=C528,U528+M529/P529,M529/P529+1))</f>
        <v>216.13321513298129</v>
      </c>
    </row>
    <row r="530" spans="2:21" ht="43.2" x14ac:dyDescent="0.3">
      <c r="B530" s="103">
        <v>524</v>
      </c>
      <c r="C530" s="103" t="str">
        <f>'14.1.ТС УЧ'!C529</f>
        <v xml:space="preserve">Блочно-модульная котельная EMS-5600M (п. Сатис) </v>
      </c>
      <c r="D530" s="103" t="str">
        <f>'14.1.ТС УЧ'!D529</f>
        <v>ТК5</v>
      </c>
      <c r="E530" s="103" t="str">
        <f>'14.1.ТС УЧ'!E529</f>
        <v xml:space="preserve">ул. Мира, 24 </v>
      </c>
      <c r="F530" s="103">
        <f>IF('14.1.ТС УЧ'!G529="Подземная канальная или подвальная",2,IF('14.1.ТС УЧ'!G529="Подземная бесканальная",2,IF('14.1.ТС УЧ'!G529="Надземная",1,0)))</f>
        <v>2</v>
      </c>
      <c r="G530" s="103">
        <f t="shared" si="90"/>
        <v>0.05</v>
      </c>
      <c r="H530" s="103">
        <f ca="1">IF(C530=0,0,(YEAR(TODAY())-'14.1.ТС УЧ'!F529)*0.85)</f>
        <v>30.599999999999998</v>
      </c>
      <c r="I530" s="103">
        <f>IF(C530=0,0,'14.1.ТС УЧ'!I529/1000)</f>
        <v>0.04</v>
      </c>
      <c r="J530" s="24">
        <f>IF(C530=0,0,'14.1.ТС УЧ'!H529/1000)</f>
        <v>0.04</v>
      </c>
      <c r="K530" s="103">
        <f t="shared" si="91"/>
        <v>0.04</v>
      </c>
      <c r="L530" s="25">
        <f t="shared" ca="1" si="92"/>
        <v>2.3090884111498902</v>
      </c>
      <c r="M530" s="25">
        <f t="shared" ca="1" si="93"/>
        <v>8.6473350425273886E-3</v>
      </c>
      <c r="N530" s="25">
        <f t="shared" ca="1" si="94"/>
        <v>0.21618337606318472</v>
      </c>
      <c r="O530" s="24">
        <f t="shared" si="95"/>
        <v>4.1827327539554506</v>
      </c>
      <c r="P530" s="11">
        <f t="shared" si="96"/>
        <v>0.23907814790565765</v>
      </c>
      <c r="Q530" s="11">
        <f t="shared" si="97"/>
        <v>0</v>
      </c>
      <c r="R530" s="10">
        <f t="shared" ca="1" si="98"/>
        <v>0.99138994562228322</v>
      </c>
      <c r="U530" s="10">
        <f t="shared" ca="1" si="99"/>
        <v>216.16938462449809</v>
      </c>
    </row>
    <row r="531" spans="2:21" ht="43.2" x14ac:dyDescent="0.3">
      <c r="B531" s="103">
        <v>525</v>
      </c>
      <c r="C531" s="103" t="str">
        <f>'14.1.ТС УЧ'!C530</f>
        <v xml:space="preserve">Блочно-модульная котельная EMS-5600M (п. Сатис) </v>
      </c>
      <c r="D531" s="103" t="str">
        <f>'14.1.ТС УЧ'!D530</f>
        <v>ТК11</v>
      </c>
      <c r="E531" s="103" t="str">
        <f>'14.1.ТС УЧ'!E530</f>
        <v xml:space="preserve">ул. Мира, 17 </v>
      </c>
      <c r="F531" s="103">
        <f>IF('14.1.ТС УЧ'!G530="Подземная канальная или подвальная",2,IF('14.1.ТС УЧ'!G530="Подземная бесканальная",2,IF('14.1.ТС УЧ'!G530="Надземная",1,0)))</f>
        <v>2</v>
      </c>
      <c r="G531" s="103">
        <f t="shared" si="90"/>
        <v>0.05</v>
      </c>
      <c r="H531" s="103">
        <f ca="1">IF(C531=0,0,(YEAR(TODAY())-'14.1.ТС УЧ'!F530)*0.85)</f>
        <v>28.9</v>
      </c>
      <c r="I531" s="103">
        <f>IF(C531=0,0,'14.1.ТС УЧ'!I530/1000)</f>
        <v>0.02</v>
      </c>
      <c r="J531" s="24">
        <f>IF(C531=0,0,'14.1.ТС УЧ'!H530/1000)</f>
        <v>0.04</v>
      </c>
      <c r="K531" s="103">
        <f t="shared" si="91"/>
        <v>0.02</v>
      </c>
      <c r="L531" s="25">
        <f t="shared" ca="1" si="92"/>
        <v>2.1209260714102172</v>
      </c>
      <c r="M531" s="25">
        <f t="shared" ca="1" si="93"/>
        <v>3.2857340487239847E-3</v>
      </c>
      <c r="N531" s="25">
        <f t="shared" ca="1" si="94"/>
        <v>0.16428670243619922</v>
      </c>
      <c r="O531" s="24">
        <f t="shared" si="95"/>
        <v>4.1850318272854246</v>
      </c>
      <c r="P531" s="11">
        <f t="shared" si="96"/>
        <v>0.23894680883434025</v>
      </c>
      <c r="Q531" s="11">
        <f t="shared" si="97"/>
        <v>0</v>
      </c>
      <c r="R531" s="10">
        <f t="shared" ca="1" si="98"/>
        <v>0.99671965806809149</v>
      </c>
      <c r="U531" s="10">
        <f t="shared" ca="1" si="99"/>
        <v>216.18313552606799</v>
      </c>
    </row>
    <row r="532" spans="2:21" ht="43.2" x14ac:dyDescent="0.3">
      <c r="B532" s="103">
        <v>526</v>
      </c>
      <c r="C532" s="103" t="str">
        <f>'14.1.ТС УЧ'!C531</f>
        <v xml:space="preserve">Блочно-модульная котельная EMS-5600M (п. Сатис) </v>
      </c>
      <c r="D532" s="103" t="str">
        <f>'14.1.ТС УЧ'!D531</f>
        <v>ТК11</v>
      </c>
      <c r="E532" s="103" t="str">
        <f>'14.1.ТС УЧ'!E531</f>
        <v xml:space="preserve">ул. Мира, 8 </v>
      </c>
      <c r="F532" s="103">
        <f>IF('14.1.ТС УЧ'!G531="Подземная канальная или подвальная",2,IF('14.1.ТС УЧ'!G531="Подземная бесканальная",2,IF('14.1.ТС УЧ'!G531="Надземная",1,0)))</f>
        <v>2</v>
      </c>
      <c r="G532" s="103">
        <f t="shared" si="90"/>
        <v>0.05</v>
      </c>
      <c r="H532" s="103">
        <f ca="1">IF(C532=0,0,(YEAR(TODAY())-'14.1.ТС УЧ'!F531)*0.85)</f>
        <v>28.9</v>
      </c>
      <c r="I532" s="103">
        <f>IF(C532=0,0,'14.1.ТС УЧ'!I531/1000)</f>
        <v>0.03</v>
      </c>
      <c r="J532" s="24">
        <f>IF(C532=0,0,'14.1.ТС УЧ'!H531/1000)</f>
        <v>0.04</v>
      </c>
      <c r="K532" s="103">
        <f t="shared" si="91"/>
        <v>0.03</v>
      </c>
      <c r="L532" s="25">
        <f t="shared" ca="1" si="92"/>
        <v>2.1209260714102172</v>
      </c>
      <c r="M532" s="25">
        <f t="shared" ca="1" si="93"/>
        <v>4.9286010730859768E-3</v>
      </c>
      <c r="N532" s="25">
        <f t="shared" ca="1" si="94"/>
        <v>0.16428670243619922</v>
      </c>
      <c r="O532" s="24">
        <f t="shared" si="95"/>
        <v>4.1838822906204376</v>
      </c>
      <c r="P532" s="11">
        <f t="shared" si="96"/>
        <v>0.2390124603270585</v>
      </c>
      <c r="Q532" s="11">
        <f t="shared" si="97"/>
        <v>0</v>
      </c>
      <c r="R532" s="10">
        <f t="shared" ca="1" si="98"/>
        <v>0.99508352455221372</v>
      </c>
      <c r="U532" s="10">
        <f t="shared" ca="1" si="99"/>
        <v>216.20375621281519</v>
      </c>
    </row>
    <row r="533" spans="2:21" ht="43.2" x14ac:dyDescent="0.3">
      <c r="B533" s="103">
        <v>527</v>
      </c>
      <c r="C533" s="103" t="str">
        <f>'14.1.ТС УЧ'!C532</f>
        <v xml:space="preserve">Блочно-модульная котельная EMS-5600M (п. Сатис) </v>
      </c>
      <c r="D533" s="103" t="str">
        <f>'14.1.ТС УЧ'!D532</f>
        <v>ТК14</v>
      </c>
      <c r="E533" s="103" t="str">
        <f>'14.1.ТС УЧ'!E532</f>
        <v xml:space="preserve">ул. Октябрьская, 11 </v>
      </c>
      <c r="F533" s="103">
        <f>IF('14.1.ТС УЧ'!G532="Подземная канальная или подвальная",2,IF('14.1.ТС УЧ'!G532="Подземная бесканальная",2,IF('14.1.ТС УЧ'!G532="Надземная",1,0)))</f>
        <v>2</v>
      </c>
      <c r="G533" s="103">
        <f t="shared" si="90"/>
        <v>0.05</v>
      </c>
      <c r="H533" s="103">
        <f ca="1">IF(C533=0,0,(YEAR(TODAY())-'14.1.ТС УЧ'!F532)*0.85)</f>
        <v>30.599999999999998</v>
      </c>
      <c r="I533" s="103">
        <f>IF(C533=0,0,'14.1.ТС УЧ'!I532/1000)</f>
        <v>5.6000000000000001E-2</v>
      </c>
      <c r="J533" s="24">
        <f>IF(C533=0,0,'14.1.ТС УЧ'!H532/1000)</f>
        <v>0.04</v>
      </c>
      <c r="K533" s="103">
        <f t="shared" si="91"/>
        <v>5.6000000000000001E-2</v>
      </c>
      <c r="L533" s="25">
        <f t="shared" ca="1" si="92"/>
        <v>2.3090884111498902</v>
      </c>
      <c r="M533" s="25">
        <f t="shared" ca="1" si="93"/>
        <v>1.2106269059538344E-2</v>
      </c>
      <c r="N533" s="25">
        <f t="shared" ca="1" si="94"/>
        <v>0.21618337606318472</v>
      </c>
      <c r="O533" s="24">
        <f t="shared" si="95"/>
        <v>4.1808934952914729</v>
      </c>
      <c r="P533" s="11">
        <f t="shared" si="96"/>
        <v>0.23918332316434301</v>
      </c>
      <c r="Q533" s="11">
        <f t="shared" si="97"/>
        <v>0</v>
      </c>
      <c r="R533" s="10">
        <f t="shared" ca="1" si="98"/>
        <v>0.98796671698925342</v>
      </c>
      <c r="U533" s="10">
        <f t="shared" ca="1" si="99"/>
        <v>216.25437123437845</v>
      </c>
    </row>
    <row r="534" spans="2:21" ht="43.2" x14ac:dyDescent="0.3">
      <c r="B534" s="103">
        <v>528</v>
      </c>
      <c r="C534" s="103" t="str">
        <f>'14.1.ТС УЧ'!C533</f>
        <v xml:space="preserve">Блочно-модульная котельная EMS-5600M (п. Сатис) </v>
      </c>
      <c r="D534" s="103" t="str">
        <f>'14.1.ТС УЧ'!D533</f>
        <v>ГрОт-Октябрьская, 4</v>
      </c>
      <c r="E534" s="103" t="str">
        <f>'14.1.ТС УЧ'!E533</f>
        <v xml:space="preserve">ГрОт-Октябрьская, 6 </v>
      </c>
      <c r="F534" s="103">
        <f>IF('14.1.ТС УЧ'!G533="Подземная канальная или подвальная",2,IF('14.1.ТС УЧ'!G533="Подземная бесканальная",2,IF('14.1.ТС УЧ'!G533="Надземная",1,0)))</f>
        <v>2</v>
      </c>
      <c r="G534" s="103">
        <f t="shared" si="90"/>
        <v>0.05</v>
      </c>
      <c r="H534" s="103">
        <f ca="1">IF(C534=0,0,(YEAR(TODAY())-'14.1.ТС УЧ'!F533)*0.85)</f>
        <v>33.15</v>
      </c>
      <c r="I534" s="103">
        <f>IF(C534=0,0,'14.1.ТС УЧ'!I533/1000)</f>
        <v>1.4E-2</v>
      </c>
      <c r="J534" s="24">
        <f>IF(C534=0,0,'14.1.ТС УЧ'!H533/1000)</f>
        <v>0.04</v>
      </c>
      <c r="K534" s="103">
        <f t="shared" si="91"/>
        <v>1.4E-2</v>
      </c>
      <c r="L534" s="25">
        <f t="shared" ca="1" si="92"/>
        <v>2.623089494497302</v>
      </c>
      <c r="M534" s="25">
        <f t="shared" ca="1" si="93"/>
        <v>4.8965409858807299E-3</v>
      </c>
      <c r="N534" s="25">
        <f t="shared" ca="1" si="94"/>
        <v>0.34975292756290927</v>
      </c>
      <c r="O534" s="24">
        <f t="shared" si="95"/>
        <v>4.1857215492844162</v>
      </c>
      <c r="P534" s="11">
        <f t="shared" si="96"/>
        <v>0.23890743524756403</v>
      </c>
      <c r="Q534" s="11">
        <f t="shared" si="97"/>
        <v>0</v>
      </c>
      <c r="R534" s="10">
        <f t="shared" ca="1" si="98"/>
        <v>0.99511542752819082</v>
      </c>
      <c r="U534" s="10">
        <f t="shared" ca="1" si="99"/>
        <v>216.27486679150002</v>
      </c>
    </row>
    <row r="535" spans="2:21" ht="43.2" x14ac:dyDescent="0.3">
      <c r="B535" s="103">
        <v>529</v>
      </c>
      <c r="C535" s="103" t="str">
        <f>'14.1.ТС УЧ'!C534</f>
        <v xml:space="preserve">Блочно-модульная котельная EMS-5600M (п. Сатис) </v>
      </c>
      <c r="D535" s="103" t="str">
        <f>'14.1.ТС УЧ'!D534</f>
        <v>ГрОт-Октябрьская, 6</v>
      </c>
      <c r="E535" s="103" t="str">
        <f>'14.1.ТС УЧ'!E534</f>
        <v xml:space="preserve">УТ14 </v>
      </c>
      <c r="F535" s="103">
        <f>IF('14.1.ТС УЧ'!G534="Подземная канальная или подвальная",2,IF('14.1.ТС УЧ'!G534="Подземная бесканальная",2,IF('14.1.ТС УЧ'!G534="Надземная",1,0)))</f>
        <v>2</v>
      </c>
      <c r="G535" s="103">
        <f t="shared" si="90"/>
        <v>0.05</v>
      </c>
      <c r="H535" s="103">
        <f ca="1">IF(C535=0,0,(YEAR(TODAY())-'14.1.ТС УЧ'!F534)*0.85)</f>
        <v>32.299999999999997</v>
      </c>
      <c r="I535" s="103">
        <f>IF(C535=0,0,'14.1.ТС УЧ'!I534/1000)</f>
        <v>0.125</v>
      </c>
      <c r="J535" s="24">
        <f>IF(C535=0,0,'14.1.ТС УЧ'!H534/1000)</f>
        <v>0.04</v>
      </c>
      <c r="K535" s="103">
        <f t="shared" si="91"/>
        <v>0.125</v>
      </c>
      <c r="L535" s="25">
        <f t="shared" ca="1" si="92"/>
        <v>2.5139439617343742</v>
      </c>
      <c r="M535" s="25">
        <f t="shared" ca="1" si="93"/>
        <v>3.6879421614300543E-2</v>
      </c>
      <c r="N535" s="25">
        <f t="shared" ca="1" si="94"/>
        <v>0.29503537291440435</v>
      </c>
      <c r="O535" s="24">
        <f t="shared" si="95"/>
        <v>4.1729616923030655</v>
      </c>
      <c r="P535" s="11">
        <f t="shared" si="96"/>
        <v>0.23963795350541503</v>
      </c>
      <c r="Q535" s="11">
        <f t="shared" si="97"/>
        <v>0</v>
      </c>
      <c r="R535" s="10">
        <f t="shared" ca="1" si="98"/>
        <v>0.96379234086758703</v>
      </c>
      <c r="U535" s="10">
        <f t="shared" ca="1" si="99"/>
        <v>216.42876320513079</v>
      </c>
    </row>
    <row r="536" spans="2:21" ht="43.2" x14ac:dyDescent="0.3">
      <c r="B536" s="103">
        <v>530</v>
      </c>
      <c r="C536" s="103" t="str">
        <f>'14.1.ТС УЧ'!C535</f>
        <v xml:space="preserve">Блочно-модульная котельная EMS-5600M (п. Сатис) </v>
      </c>
      <c r="D536" s="103" t="str">
        <f>'14.1.ТС УЧ'!D535</f>
        <v>УТ14</v>
      </c>
      <c r="E536" s="103" t="str">
        <f>'14.1.ТС УЧ'!E535</f>
        <v xml:space="preserve">ул. Октябрьская, 10А </v>
      </c>
      <c r="F536" s="103">
        <f>IF('14.1.ТС УЧ'!G535="Подземная канальная или подвальная",2,IF('14.1.ТС УЧ'!G535="Подземная бесканальная",2,IF('14.1.ТС УЧ'!G535="Надземная",1,0)))</f>
        <v>2</v>
      </c>
      <c r="G536" s="103">
        <f t="shared" si="90"/>
        <v>0.05</v>
      </c>
      <c r="H536" s="103">
        <f ca="1">IF(C536=0,0,(YEAR(TODAY())-'14.1.ТС УЧ'!F535)*0.85)</f>
        <v>32.299999999999997</v>
      </c>
      <c r="I536" s="103">
        <f>IF(C536=0,0,'14.1.ТС УЧ'!I535/1000)</f>
        <v>7.0000000000000001E-3</v>
      </c>
      <c r="J536" s="24">
        <f>IF(C536=0,0,'14.1.ТС УЧ'!H535/1000)</f>
        <v>0.04</v>
      </c>
      <c r="K536" s="103">
        <f t="shared" si="91"/>
        <v>7.0000000000000001E-3</v>
      </c>
      <c r="L536" s="25">
        <f t="shared" ca="1" si="92"/>
        <v>2.5139439617343742</v>
      </c>
      <c r="M536" s="25">
        <f t="shared" ca="1" si="93"/>
        <v>2.0652476104008307E-3</v>
      </c>
      <c r="N536" s="25">
        <f t="shared" ca="1" si="94"/>
        <v>0.29503537291440435</v>
      </c>
      <c r="O536" s="24">
        <f t="shared" si="95"/>
        <v>4.1865262249499064</v>
      </c>
      <c r="P536" s="11">
        <f t="shared" si="96"/>
        <v>0.2388615157933151</v>
      </c>
      <c r="Q536" s="11">
        <f t="shared" si="97"/>
        <v>0</v>
      </c>
      <c r="R536" s="10">
        <f t="shared" ca="1" si="98"/>
        <v>0.99793688354607091</v>
      </c>
      <c r="U536" s="10">
        <f t="shared" ca="1" si="99"/>
        <v>216.43740941841276</v>
      </c>
    </row>
    <row r="537" spans="2:21" ht="43.2" x14ac:dyDescent="0.3">
      <c r="B537" s="103">
        <v>531</v>
      </c>
      <c r="C537" s="103" t="str">
        <f>'14.1.ТС УЧ'!C536</f>
        <v xml:space="preserve">Блочно-модульная котельная EMS-5600M (п. Сатис) </v>
      </c>
      <c r="D537" s="103" t="str">
        <f>'14.1.ТС УЧ'!D536</f>
        <v>ГрОт-Советская, 3</v>
      </c>
      <c r="E537" s="103" t="str">
        <f>'14.1.ТС УЧ'!E536</f>
        <v xml:space="preserve">ул. Советская, 3А </v>
      </c>
      <c r="F537" s="103">
        <f>IF('14.1.ТС УЧ'!G536="Подземная канальная или подвальная",2,IF('14.1.ТС УЧ'!G536="Подземная бесканальная",2,IF('14.1.ТС УЧ'!G536="Надземная",1,0)))</f>
        <v>2</v>
      </c>
      <c r="G537" s="103">
        <f t="shared" si="90"/>
        <v>0.05</v>
      </c>
      <c r="H537" s="103">
        <f ca="1">IF(C537=0,0,(YEAR(TODAY())-'14.1.ТС УЧ'!F536)*0.85)</f>
        <v>37.4</v>
      </c>
      <c r="I537" s="103">
        <f>IF(C537=0,0,'14.1.ТС УЧ'!I536/1000)</f>
        <v>2.3E-2</v>
      </c>
      <c r="J537" s="24">
        <f>IF(C537=0,0,'14.1.ТС УЧ'!H536/1000)</f>
        <v>0.04</v>
      </c>
      <c r="K537" s="103">
        <f t="shared" si="91"/>
        <v>2.3E-2</v>
      </c>
      <c r="L537" s="25">
        <f t="shared" ca="1" si="92"/>
        <v>3.2441481996433552</v>
      </c>
      <c r="M537" s="25">
        <f t="shared" ca="1" si="93"/>
        <v>2.2197630355399393E-2</v>
      </c>
      <c r="N537" s="25">
        <f t="shared" ca="1" si="94"/>
        <v>0.96511436327823452</v>
      </c>
      <c r="O537" s="24">
        <f t="shared" si="95"/>
        <v>4.1846869662859287</v>
      </c>
      <c r="P537" s="11">
        <f t="shared" si="96"/>
        <v>0.23896650049490764</v>
      </c>
      <c r="Q537" s="11">
        <f t="shared" si="97"/>
        <v>0</v>
      </c>
      <c r="R537" s="10">
        <f t="shared" ca="1" si="98"/>
        <v>0.97804692418856731</v>
      </c>
      <c r="U537" s="10">
        <f t="shared" ca="1" si="99"/>
        <v>216.53029955284342</v>
      </c>
    </row>
    <row r="538" spans="2:21" ht="43.2" x14ac:dyDescent="0.3">
      <c r="B538" s="103">
        <v>532</v>
      </c>
      <c r="C538" s="103" t="str">
        <f>'14.1.ТС УЧ'!C537</f>
        <v xml:space="preserve">Блочно-модульная котельная EMS-5600M (п. Сатис) </v>
      </c>
      <c r="D538" s="103" t="str">
        <f>'14.1.ТС УЧ'!D537</f>
        <v>ТК33</v>
      </c>
      <c r="E538" s="103" t="str">
        <f>'14.1.ТС УЧ'!E537</f>
        <v xml:space="preserve">ул. Гаражная, 1 </v>
      </c>
      <c r="F538" s="103">
        <f>IF('14.1.ТС УЧ'!G537="Подземная канальная или подвальная",2,IF('14.1.ТС УЧ'!G537="Подземная бесканальная",2,IF('14.1.ТС УЧ'!G537="Надземная",1,0)))</f>
        <v>2</v>
      </c>
      <c r="G538" s="103">
        <f t="shared" si="90"/>
        <v>0.05</v>
      </c>
      <c r="H538" s="103">
        <f ca="1">IF(C538=0,0,(YEAR(TODAY())-'14.1.ТС УЧ'!F537)*0.85)</f>
        <v>28.9</v>
      </c>
      <c r="I538" s="103">
        <f>IF(C538=0,0,'14.1.ТС УЧ'!I537/1000)</f>
        <v>1.2E-2</v>
      </c>
      <c r="J538" s="24">
        <f>IF(C538=0,0,'14.1.ТС УЧ'!H537/1000)</f>
        <v>0.04</v>
      </c>
      <c r="K538" s="103">
        <f t="shared" si="91"/>
        <v>1.2E-2</v>
      </c>
      <c r="L538" s="25">
        <f t="shared" ca="1" si="92"/>
        <v>2.1209260714102172</v>
      </c>
      <c r="M538" s="25">
        <f t="shared" ca="1" si="93"/>
        <v>1.9714404292343907E-3</v>
      </c>
      <c r="N538" s="25">
        <f t="shared" ca="1" si="94"/>
        <v>0.16428670243619922</v>
      </c>
      <c r="O538" s="24">
        <f t="shared" si="95"/>
        <v>4.1859514566174134</v>
      </c>
      <c r="P538" s="11">
        <f t="shared" si="96"/>
        <v>0.23889431360202174</v>
      </c>
      <c r="Q538" s="11">
        <f t="shared" si="97"/>
        <v>0</v>
      </c>
      <c r="R538" s="10">
        <f t="shared" ca="1" si="98"/>
        <v>0.99803050158305184</v>
      </c>
      <c r="U538" s="10">
        <f t="shared" ca="1" si="99"/>
        <v>216.53855190677982</v>
      </c>
    </row>
    <row r="539" spans="2:21" ht="43.2" x14ac:dyDescent="0.3">
      <c r="B539" s="103">
        <v>533</v>
      </c>
      <c r="C539" s="103" t="str">
        <f>'14.1.ТС УЧ'!C538</f>
        <v xml:space="preserve">Блочно-модульная котельная EMS-5600M (п. Сатис) </v>
      </c>
      <c r="D539" s="103" t="str">
        <f>'14.1.ТС УЧ'!D538</f>
        <v>ТК40</v>
      </c>
      <c r="E539" s="103" t="str">
        <f>'14.1.ТС УЧ'!E538</f>
        <v xml:space="preserve">ул. Первомайская, 37 </v>
      </c>
      <c r="F539" s="103">
        <f>IF('14.1.ТС УЧ'!G538="Подземная канальная или подвальная",2,IF('14.1.ТС УЧ'!G538="Подземная бесканальная",2,IF('14.1.ТС УЧ'!G538="Надземная",1,0)))</f>
        <v>2</v>
      </c>
      <c r="G539" s="103">
        <f t="shared" si="90"/>
        <v>0.05</v>
      </c>
      <c r="H539" s="103">
        <f ca="1">IF(C539=0,0,(YEAR(TODAY())-'14.1.ТС УЧ'!F538)*0.85)</f>
        <v>35.699999999999996</v>
      </c>
      <c r="I539" s="103">
        <f>IF(C539=0,0,'14.1.ТС УЧ'!I538/1000)</f>
        <v>0.03</v>
      </c>
      <c r="J539" s="24">
        <f>IF(C539=0,0,'14.1.ТС УЧ'!H538/1000)</f>
        <v>0.04</v>
      </c>
      <c r="K539" s="103">
        <f t="shared" si="91"/>
        <v>0.03</v>
      </c>
      <c r="L539" s="25">
        <f t="shared" ca="1" si="92"/>
        <v>2.9797899737912927</v>
      </c>
      <c r="M539" s="25">
        <f t="shared" ca="1" si="93"/>
        <v>1.8631947514959137E-2</v>
      </c>
      <c r="N539" s="25">
        <f t="shared" ca="1" si="94"/>
        <v>0.62106491716530454</v>
      </c>
      <c r="O539" s="24">
        <f t="shared" si="95"/>
        <v>4.1838822906204376</v>
      </c>
      <c r="P539" s="11">
        <f t="shared" si="96"/>
        <v>0.2390124603270585</v>
      </c>
      <c r="Q539" s="11">
        <f t="shared" si="97"/>
        <v>0</v>
      </c>
      <c r="R539" s="10">
        <f t="shared" ca="1" si="98"/>
        <v>0.98154055421007347</v>
      </c>
      <c r="U539" s="10">
        <f t="shared" ca="1" si="99"/>
        <v>216.61650578202742</v>
      </c>
    </row>
    <row r="540" spans="2:21" ht="43.2" x14ac:dyDescent="0.3">
      <c r="B540" s="103">
        <v>534</v>
      </c>
      <c r="C540" s="103" t="str">
        <f>'14.1.ТС УЧ'!C539</f>
        <v xml:space="preserve">Блочно-модульная котельная EMS-5600M (п. Сатис) </v>
      </c>
      <c r="D540" s="103" t="str">
        <f>'14.1.ТС УЧ'!D539</f>
        <v>ТК40.1</v>
      </c>
      <c r="E540" s="103" t="str">
        <f>'14.1.ТС УЧ'!E539</f>
        <v xml:space="preserve">ул. Первомайская, 35 </v>
      </c>
      <c r="F540" s="103">
        <f>IF('14.1.ТС УЧ'!G539="Подземная канальная или подвальная",2,IF('14.1.ТС УЧ'!G539="Подземная бесканальная",2,IF('14.1.ТС УЧ'!G539="Надземная",1,0)))</f>
        <v>2</v>
      </c>
      <c r="G540" s="103">
        <f t="shared" si="90"/>
        <v>0.05</v>
      </c>
      <c r="H540" s="103">
        <f ca="1">IF(C540=0,0,(YEAR(TODAY())-'14.1.ТС УЧ'!F539)*0.85)</f>
        <v>38.25</v>
      </c>
      <c r="I540" s="103">
        <f>IF(C540=0,0,'14.1.ТС УЧ'!I539/1000)</f>
        <v>1.4E-2</v>
      </c>
      <c r="J540" s="24">
        <f>IF(C540=0,0,'14.1.ТС УЧ'!H539/1000)</f>
        <v>0.04</v>
      </c>
      <c r="K540" s="103">
        <f t="shared" si="91"/>
        <v>1.4E-2</v>
      </c>
      <c r="L540" s="25">
        <f t="shared" ca="1" si="92"/>
        <v>3.3849963207636384</v>
      </c>
      <c r="M540" s="25">
        <f t="shared" ca="1" si="93"/>
        <v>1.7166109541981625E-2</v>
      </c>
      <c r="N540" s="25">
        <f t="shared" ca="1" si="94"/>
        <v>1.226150681570116</v>
      </c>
      <c r="O540" s="24">
        <f t="shared" si="95"/>
        <v>4.1857215492844162</v>
      </c>
      <c r="P540" s="11">
        <f t="shared" si="96"/>
        <v>0.23890743524756403</v>
      </c>
      <c r="Q540" s="11">
        <f t="shared" si="97"/>
        <v>0</v>
      </c>
      <c r="R540" s="10">
        <f t="shared" ca="1" si="98"/>
        <v>0.98298038865063886</v>
      </c>
      <c r="U540" s="10">
        <f t="shared" ca="1" si="99"/>
        <v>216.68835833665466</v>
      </c>
    </row>
    <row r="541" spans="2:21" ht="43.2" x14ac:dyDescent="0.3">
      <c r="B541" s="103">
        <v>535</v>
      </c>
      <c r="C541" s="103" t="str">
        <f>'14.1.ТС УЧ'!C540</f>
        <v xml:space="preserve">Блочно-модульная котельная EMS-5600M (п. Сатис) </v>
      </c>
      <c r="D541" s="103" t="str">
        <f>'14.1.ТС УЧ'!D540</f>
        <v>ТК40.1</v>
      </c>
      <c r="E541" s="103" t="str">
        <f>'14.1.ТС УЧ'!E540</f>
        <v xml:space="preserve">ТК40.2 </v>
      </c>
      <c r="F541" s="103">
        <f>IF('14.1.ТС УЧ'!G540="Подземная канальная или подвальная",2,IF('14.1.ТС УЧ'!G540="Подземная бесканальная",2,IF('14.1.ТС УЧ'!G540="Надземная",1,0)))</f>
        <v>2</v>
      </c>
      <c r="G541" s="103">
        <f t="shared" si="90"/>
        <v>0.05</v>
      </c>
      <c r="H541" s="103">
        <f ca="1">IF(C541=0,0,(YEAR(TODAY())-'14.1.ТС УЧ'!F540)*0.85)</f>
        <v>23.8</v>
      </c>
      <c r="I541" s="103">
        <f>IF(C541=0,0,'14.1.ТС УЧ'!I540/1000)</f>
        <v>0.02</v>
      </c>
      <c r="J541" s="24">
        <f>IF(C541=0,0,'14.1.ТС УЧ'!H540/1000)</f>
        <v>0.04</v>
      </c>
      <c r="K541" s="103">
        <f t="shared" si="91"/>
        <v>0.02</v>
      </c>
      <c r="L541" s="25">
        <f t="shared" ca="1" si="92"/>
        <v>1.643540603691559</v>
      </c>
      <c r="M541" s="25">
        <f t="shared" ca="1" si="93"/>
        <v>1.7471997636677352E-3</v>
      </c>
      <c r="N541" s="25">
        <f t="shared" ca="1" si="94"/>
        <v>8.7359988183386764E-2</v>
      </c>
      <c r="O541" s="24">
        <f t="shared" si="95"/>
        <v>4.1850318272854246</v>
      </c>
      <c r="P541" s="11">
        <f t="shared" si="96"/>
        <v>0.23894680883434025</v>
      </c>
      <c r="Q541" s="11">
        <f t="shared" si="97"/>
        <v>0</v>
      </c>
      <c r="R541" s="10">
        <f t="shared" ca="1" si="98"/>
        <v>0.99825432570127937</v>
      </c>
      <c r="U541" s="10">
        <f t="shared" ca="1" si="99"/>
        <v>216.69567042327424</v>
      </c>
    </row>
    <row r="542" spans="2:21" ht="43.2" x14ac:dyDescent="0.3">
      <c r="B542" s="103">
        <v>536</v>
      </c>
      <c r="C542" s="103" t="str">
        <f>'14.1.ТС УЧ'!C541</f>
        <v xml:space="preserve">Блочно-модульная котельная EMS-5600M (п. Сатис) </v>
      </c>
      <c r="D542" s="103" t="str">
        <f>'14.1.ТС УЧ'!D541</f>
        <v>ТК42</v>
      </c>
      <c r="E542" s="103" t="str">
        <f>'14.1.ТС УЧ'!E541</f>
        <v xml:space="preserve">ул. Первомайская, 35Б </v>
      </c>
      <c r="F542" s="103">
        <f>IF('14.1.ТС УЧ'!G541="Подземная канальная или подвальная",2,IF('14.1.ТС УЧ'!G541="Подземная бесканальная",2,IF('14.1.ТС УЧ'!G541="Надземная",1,0)))</f>
        <v>2</v>
      </c>
      <c r="G542" s="103">
        <f t="shared" si="90"/>
        <v>0.05</v>
      </c>
      <c r="H542" s="103">
        <f ca="1">IF(C542=0,0,(YEAR(TODAY())-'14.1.ТС УЧ'!F541)*0.85)</f>
        <v>23.8</v>
      </c>
      <c r="I542" s="103">
        <f>IF(C542=0,0,'14.1.ТС УЧ'!I541/1000)</f>
        <v>1.2E-2</v>
      </c>
      <c r="J542" s="24">
        <f>IF(C542=0,0,'14.1.ТС УЧ'!H541/1000)</f>
        <v>0.04</v>
      </c>
      <c r="K542" s="103">
        <f t="shared" si="91"/>
        <v>1.2E-2</v>
      </c>
      <c r="L542" s="25">
        <f t="shared" ca="1" si="92"/>
        <v>1.643540603691559</v>
      </c>
      <c r="M542" s="25">
        <f t="shared" ca="1" si="93"/>
        <v>1.0483198582006412E-3</v>
      </c>
      <c r="N542" s="25">
        <f t="shared" ca="1" si="94"/>
        <v>8.7359988183386764E-2</v>
      </c>
      <c r="O542" s="24">
        <f t="shared" si="95"/>
        <v>4.1859514566174134</v>
      </c>
      <c r="P542" s="11">
        <f t="shared" si="96"/>
        <v>0.23889431360202174</v>
      </c>
      <c r="Q542" s="11">
        <f t="shared" si="97"/>
        <v>0</v>
      </c>
      <c r="R542" s="10">
        <f t="shared" ca="1" si="98"/>
        <v>0.99895222943709938</v>
      </c>
      <c r="U542" s="10">
        <f t="shared" ca="1" si="99"/>
        <v>216.70005863931166</v>
      </c>
    </row>
    <row r="543" spans="2:21" ht="43.2" x14ac:dyDescent="0.3">
      <c r="B543" s="103">
        <v>537</v>
      </c>
      <c r="C543" s="103" t="str">
        <f>'14.1.ТС УЧ'!C542</f>
        <v xml:space="preserve">Блочно-модульная котельная EMS-5600M (п. Сатис) </v>
      </c>
      <c r="D543" s="103" t="str">
        <f>'14.1.ТС УЧ'!D542</f>
        <v>ТК24</v>
      </c>
      <c r="E543" s="103" t="str">
        <f>'14.1.ТС УЧ'!E542</f>
        <v xml:space="preserve">ул. Первомайская, 41 </v>
      </c>
      <c r="F543" s="103">
        <f>IF('14.1.ТС УЧ'!G542="Подземная канальная или подвальная",2,IF('14.1.ТС УЧ'!G542="Подземная бесканальная",2,IF('14.1.ТС УЧ'!G542="Надземная",1,0)))</f>
        <v>2</v>
      </c>
      <c r="G543" s="103">
        <f t="shared" si="90"/>
        <v>0.05</v>
      </c>
      <c r="H543" s="103">
        <f ca="1">IF(C543=0,0,(YEAR(TODAY())-'14.1.ТС УЧ'!F542)*0.85)</f>
        <v>34.85</v>
      </c>
      <c r="I543" s="103">
        <f>IF(C543=0,0,'14.1.ТС УЧ'!I542/1000)</f>
        <v>2.8000000000000001E-2</v>
      </c>
      <c r="J543" s="24">
        <f>IF(C543=0,0,'14.1.ТС УЧ'!H542/1000)</f>
        <v>0.04</v>
      </c>
      <c r="K543" s="103">
        <f t="shared" si="91"/>
        <v>2.8000000000000001E-2</v>
      </c>
      <c r="L543" s="25">
        <f t="shared" ca="1" si="92"/>
        <v>2.8558023001364887</v>
      </c>
      <c r="M543" s="25">
        <f t="shared" ca="1" si="93"/>
        <v>1.4201990129013378E-2</v>
      </c>
      <c r="N543" s="25">
        <f t="shared" ca="1" si="94"/>
        <v>0.50721393317904917</v>
      </c>
      <c r="O543" s="24">
        <f t="shared" si="95"/>
        <v>4.1841121979534348</v>
      </c>
      <c r="P543" s="11">
        <f t="shared" si="96"/>
        <v>0.23899932714259614</v>
      </c>
      <c r="Q543" s="11">
        <f t="shared" si="97"/>
        <v>0</v>
      </c>
      <c r="R543" s="10">
        <f t="shared" ca="1" si="98"/>
        <v>0.98589838240771799</v>
      </c>
      <c r="U543" s="10">
        <f t="shared" ca="1" si="99"/>
        <v>216.75948135944569</v>
      </c>
    </row>
    <row r="544" spans="2:21" ht="43.2" x14ac:dyDescent="0.3">
      <c r="B544" s="103">
        <v>538</v>
      </c>
      <c r="C544" s="103" t="str">
        <f>'14.1.ТС УЧ'!C543</f>
        <v xml:space="preserve">Блочно-модульная котельная EMS-5600M (п. Сатис) </v>
      </c>
      <c r="D544" s="103" t="str">
        <f>'14.1.ТС УЧ'!D543</f>
        <v>ТК23</v>
      </c>
      <c r="E544" s="103" t="str">
        <f>'14.1.ТС УЧ'!E543</f>
        <v xml:space="preserve">ул. Первомайская, 41В </v>
      </c>
      <c r="F544" s="103">
        <f>IF('14.1.ТС УЧ'!G543="Подземная канальная или подвальная",2,IF('14.1.ТС УЧ'!G543="Подземная бесканальная",2,IF('14.1.ТС УЧ'!G543="Надземная",1,0)))</f>
        <v>2</v>
      </c>
      <c r="G544" s="103">
        <f t="shared" si="90"/>
        <v>0.05</v>
      </c>
      <c r="H544" s="103">
        <f ca="1">IF(C544=0,0,(YEAR(TODAY())-'14.1.ТС УЧ'!F543)*0.85)</f>
        <v>34.85</v>
      </c>
      <c r="I544" s="103">
        <f>IF(C544=0,0,'14.1.ТС УЧ'!I543/1000)</f>
        <v>0.06</v>
      </c>
      <c r="J544" s="24">
        <f>IF(C544=0,0,'14.1.ТС УЧ'!H543/1000)</f>
        <v>0.04</v>
      </c>
      <c r="K544" s="103">
        <f t="shared" si="91"/>
        <v>0.06</v>
      </c>
      <c r="L544" s="25">
        <f t="shared" ca="1" si="92"/>
        <v>2.8558023001364887</v>
      </c>
      <c r="M544" s="25">
        <f t="shared" ca="1" si="93"/>
        <v>3.0432835990742948E-2</v>
      </c>
      <c r="N544" s="25">
        <f t="shared" ca="1" si="94"/>
        <v>0.50721393317904917</v>
      </c>
      <c r="O544" s="24">
        <f t="shared" si="95"/>
        <v>4.1804336806254776</v>
      </c>
      <c r="P544" s="11">
        <f t="shared" si="96"/>
        <v>0.23920963143957344</v>
      </c>
      <c r="Q544" s="11">
        <f t="shared" si="97"/>
        <v>0</v>
      </c>
      <c r="R544" s="10">
        <f t="shared" ca="1" si="98"/>
        <v>0.97002558068644562</v>
      </c>
      <c r="U544" s="10">
        <f t="shared" ca="1" si="99"/>
        <v>216.88670381201834</v>
      </c>
    </row>
    <row r="545" spans="2:21" ht="43.2" x14ac:dyDescent="0.3">
      <c r="B545" s="103">
        <v>539</v>
      </c>
      <c r="C545" s="103" t="str">
        <f>'14.1.ТС УЧ'!C544</f>
        <v xml:space="preserve">Блочно-модульная котельная EMS-5600M (п. Сатис) </v>
      </c>
      <c r="D545" s="103" t="str">
        <f>'14.1.ТС УЧ'!D544</f>
        <v>ТК27</v>
      </c>
      <c r="E545" s="103" t="str">
        <f>'14.1.ТС УЧ'!E544</f>
        <v xml:space="preserve">ул. Первомайская, 20 </v>
      </c>
      <c r="F545" s="103">
        <f>IF('14.1.ТС УЧ'!G544="Подземная канальная или подвальная",2,IF('14.1.ТС УЧ'!G544="Подземная бесканальная",2,IF('14.1.ТС УЧ'!G544="Надземная",1,0)))</f>
        <v>2</v>
      </c>
      <c r="G545" s="103">
        <f t="shared" si="90"/>
        <v>0.05</v>
      </c>
      <c r="H545" s="103">
        <f ca="1">IF(C545=0,0,(YEAR(TODAY())-'14.1.ТС УЧ'!F544)*0.85)</f>
        <v>49.3</v>
      </c>
      <c r="I545" s="103">
        <f>IF(C545=0,0,'14.1.ТС УЧ'!I544/1000)</f>
        <v>2.1000000000000001E-2</v>
      </c>
      <c r="J545" s="24">
        <f>IF(C545=0,0,'14.1.ТС УЧ'!H544/1000)</f>
        <v>0.04</v>
      </c>
      <c r="K545" s="103">
        <f t="shared" si="91"/>
        <v>2.1000000000000001E-2</v>
      </c>
      <c r="L545" s="25">
        <f t="shared" ca="1" si="92"/>
        <v>5.8817410759901829</v>
      </c>
      <c r="M545" s="25">
        <f t="shared" ca="1" si="93"/>
        <v>2.5321449586682543</v>
      </c>
      <c r="N545" s="25">
        <f t="shared" ca="1" si="94"/>
        <v>120.57833136515495</v>
      </c>
      <c r="O545" s="24">
        <f t="shared" si="95"/>
        <v>4.1849168736189259</v>
      </c>
      <c r="P545" s="11">
        <f t="shared" si="96"/>
        <v>0.23895337236059494</v>
      </c>
      <c r="Q545" s="11">
        <f t="shared" si="97"/>
        <v>0</v>
      </c>
      <c r="R545" s="10">
        <f t="shared" ca="1" si="98"/>
        <v>7.9488338098390177E-2</v>
      </c>
      <c r="U545" s="10">
        <f t="shared" ca="1" si="99"/>
        <v>227.48351997599821</v>
      </c>
    </row>
    <row r="546" spans="2:21" ht="43.2" x14ac:dyDescent="0.3">
      <c r="B546" s="103">
        <v>540</v>
      </c>
      <c r="C546" s="103" t="str">
        <f>'14.1.ТС УЧ'!C545</f>
        <v xml:space="preserve">Блочно-модульная котельная EMS-5600M (п. Сатис) </v>
      </c>
      <c r="D546" s="103" t="str">
        <f>'14.1.ТС УЧ'!D545</f>
        <v>ГрОт-Октябрьская, 4</v>
      </c>
      <c r="E546" s="103" t="str">
        <f>'14.1.ТС УЧ'!E545</f>
        <v xml:space="preserve">ГрОт-Октябрьская, 4 </v>
      </c>
      <c r="F546" s="103">
        <f>IF('14.1.ТС УЧ'!G545="Подземная канальная или подвальная",2,IF('14.1.ТС УЧ'!G545="Подземная бесканальная",2,IF('14.1.ТС УЧ'!G545="Надземная",1,0)))</f>
        <v>2</v>
      </c>
      <c r="G546" s="103">
        <f t="shared" si="90"/>
        <v>0.05</v>
      </c>
      <c r="H546" s="103">
        <f ca="1">IF(C546=0,0,(YEAR(TODAY())-'14.1.ТС УЧ'!F545)*0.85)</f>
        <v>33.15</v>
      </c>
      <c r="I546" s="103">
        <f>IF(C546=0,0,'14.1.ТС УЧ'!I545/1000)</f>
        <v>5.0999999999999997E-2</v>
      </c>
      <c r="J546" s="24">
        <f>IF(C546=0,0,'14.1.ТС УЧ'!H545/1000)</f>
        <v>0.04</v>
      </c>
      <c r="K546" s="103">
        <f t="shared" si="91"/>
        <v>5.0999999999999997E-2</v>
      </c>
      <c r="L546" s="25">
        <f t="shared" ca="1" si="92"/>
        <v>2.623089494497302</v>
      </c>
      <c r="M546" s="25">
        <f t="shared" ca="1" si="93"/>
        <v>1.7837399305708372E-2</v>
      </c>
      <c r="N546" s="25">
        <f t="shared" ca="1" si="94"/>
        <v>0.34975292756290927</v>
      </c>
      <c r="O546" s="24">
        <f t="shared" si="95"/>
        <v>4.1814682636239651</v>
      </c>
      <c r="P546" s="11">
        <f t="shared" si="96"/>
        <v>0.23915044595682933</v>
      </c>
      <c r="Q546" s="11">
        <f t="shared" si="97"/>
        <v>0</v>
      </c>
      <c r="R546" s="10">
        <f t="shared" ca="1" si="98"/>
        <v>0.98232074540844294</v>
      </c>
      <c r="U546" s="10">
        <f t="shared" ca="1" si="99"/>
        <v>227.55810649510062</v>
      </c>
    </row>
    <row r="547" spans="2:21" ht="43.2" x14ac:dyDescent="0.3">
      <c r="B547" s="103">
        <v>541</v>
      </c>
      <c r="C547" s="103" t="str">
        <f>'14.1.ТС УЧ'!C546</f>
        <v xml:space="preserve">Блочно-модульная котельная EMS-5600M (п. Сатис) </v>
      </c>
      <c r="D547" s="103" t="str">
        <f>'14.1.ТС УЧ'!D546</f>
        <v>ГрОт-Октябрьская, 6</v>
      </c>
      <c r="E547" s="103" t="str">
        <f>'14.1.ТС УЧ'!E546</f>
        <v xml:space="preserve">ГрОт-Октябрьская, 6 </v>
      </c>
      <c r="F547" s="103">
        <f>IF('14.1.ТС УЧ'!G546="Подземная канальная или подвальная",2,IF('14.1.ТС УЧ'!G546="Подземная бесканальная",2,IF('14.1.ТС УЧ'!G546="Надземная",1,0)))</f>
        <v>2</v>
      </c>
      <c r="G547" s="103">
        <f t="shared" si="90"/>
        <v>0.05</v>
      </c>
      <c r="H547" s="103">
        <f ca="1">IF(C547=0,0,(YEAR(TODAY())-'14.1.ТС УЧ'!F546)*0.85)</f>
        <v>32.299999999999997</v>
      </c>
      <c r="I547" s="103">
        <f>IF(C547=0,0,'14.1.ТС УЧ'!I546/1000)</f>
        <v>1.35E-2</v>
      </c>
      <c r="J547" s="24">
        <f>IF(C547=0,0,'14.1.ТС УЧ'!H546/1000)</f>
        <v>0.04</v>
      </c>
      <c r="K547" s="103">
        <f t="shared" si="91"/>
        <v>1.35E-2</v>
      </c>
      <c r="L547" s="25">
        <f t="shared" ca="1" si="92"/>
        <v>2.5139439617343742</v>
      </c>
      <c r="M547" s="25">
        <f t="shared" ca="1" si="93"/>
        <v>3.9829775343444588E-3</v>
      </c>
      <c r="N547" s="25">
        <f t="shared" ca="1" si="94"/>
        <v>0.29503537291440435</v>
      </c>
      <c r="O547" s="24">
        <f t="shared" si="95"/>
        <v>4.1857790261176655</v>
      </c>
      <c r="P547" s="11">
        <f t="shared" si="96"/>
        <v>0.23890415470104398</v>
      </c>
      <c r="Q547" s="11">
        <f t="shared" si="97"/>
        <v>0</v>
      </c>
      <c r="R547" s="10">
        <f t="shared" ca="1" si="98"/>
        <v>0.99602494400008734</v>
      </c>
      <c r="U547" s="10">
        <f t="shared" ca="1" si="99"/>
        <v>227.57477835892539</v>
      </c>
    </row>
    <row r="548" spans="2:21" ht="43.2" x14ac:dyDescent="0.3">
      <c r="B548" s="103">
        <v>542</v>
      </c>
      <c r="C548" s="103" t="str">
        <f>'14.1.ТС УЧ'!C547</f>
        <v xml:space="preserve">Блочно-модульная котельная EMS-5600M (п. Сатис) </v>
      </c>
      <c r="D548" s="103" t="str">
        <f>'14.1.ТС УЧ'!D547</f>
        <v>ТК46</v>
      </c>
      <c r="E548" s="103" t="str">
        <f>'14.1.ТС УЧ'!E547</f>
        <v xml:space="preserve">ул. Ленина, 6 </v>
      </c>
      <c r="F548" s="103">
        <f>IF('14.1.ТС УЧ'!G547="Подземная канальная или подвальная",2,IF('14.1.ТС УЧ'!G547="Подземная бесканальная",2,IF('14.1.ТС УЧ'!G547="Надземная",1,0)))</f>
        <v>2</v>
      </c>
      <c r="G548" s="103">
        <f t="shared" si="90"/>
        <v>0.05</v>
      </c>
      <c r="H548" s="103">
        <f ca="1">IF(C548=0,0,(YEAR(TODAY())-'14.1.ТС УЧ'!F547)*0.85)</f>
        <v>29.75</v>
      </c>
      <c r="I548" s="103">
        <f>IF(C548=0,0,'14.1.ТС УЧ'!I547/1000)</f>
        <v>0.01</v>
      </c>
      <c r="J548" s="24">
        <f>IF(C548=0,0,'14.1.ТС УЧ'!H547/1000)</f>
        <v>3.2000000000000001E-2</v>
      </c>
      <c r="K548" s="103">
        <f t="shared" si="91"/>
        <v>0.01</v>
      </c>
      <c r="L548" s="25">
        <f t="shared" ca="1" si="92"/>
        <v>2.2130083172909671</v>
      </c>
      <c r="M548" s="25">
        <f t="shared" ca="1" si="93"/>
        <v>1.8763490735980298E-3</v>
      </c>
      <c r="N548" s="25">
        <f t="shared" ca="1" si="94"/>
        <v>0.18763490735980298</v>
      </c>
      <c r="O548" s="24">
        <f t="shared" si="95"/>
        <v>3.8863833900795473</v>
      </c>
      <c r="P548" s="11">
        <f t="shared" si="96"/>
        <v>0.25730863366507228</v>
      </c>
      <c r="Q548" s="11">
        <f t="shared" si="97"/>
        <v>0</v>
      </c>
      <c r="R548" s="10">
        <f t="shared" ca="1" si="98"/>
        <v>0.99812541016883527</v>
      </c>
      <c r="U548" s="10">
        <f t="shared" ca="1" si="99"/>
        <v>227.582070570799</v>
      </c>
    </row>
    <row r="549" spans="2:21" ht="43.2" x14ac:dyDescent="0.3">
      <c r="B549" s="103">
        <v>543</v>
      </c>
      <c r="C549" s="103" t="str">
        <f>'14.1.ТС УЧ'!C548</f>
        <v xml:space="preserve">Блочно-модульная котельная EMS-5600M (п. Сатис) </v>
      </c>
      <c r="D549" s="103" t="str">
        <f>'14.1.ТС УЧ'!D548</f>
        <v>ТК47</v>
      </c>
      <c r="E549" s="103" t="str">
        <f>'14.1.ТС УЧ'!E548</f>
        <v xml:space="preserve">ул. Ленина, 8 </v>
      </c>
      <c r="F549" s="103">
        <f>IF('14.1.ТС УЧ'!G548="Подземная канальная или подвальная",2,IF('14.1.ТС УЧ'!G548="Подземная бесканальная",2,IF('14.1.ТС УЧ'!G548="Надземная",1,0)))</f>
        <v>2</v>
      </c>
      <c r="G549" s="103">
        <f t="shared" si="90"/>
        <v>0.05</v>
      </c>
      <c r="H549" s="103">
        <f ca="1">IF(C549=0,0,(YEAR(TODAY())-'14.1.ТС УЧ'!F548)*0.85)</f>
        <v>28.9</v>
      </c>
      <c r="I549" s="103">
        <f>IF(C549=0,0,'14.1.ТС УЧ'!I548/1000)</f>
        <v>0.01</v>
      </c>
      <c r="J549" s="24">
        <f>IF(C549=0,0,'14.1.ТС УЧ'!H548/1000)</f>
        <v>3.2000000000000001E-2</v>
      </c>
      <c r="K549" s="103">
        <f t="shared" si="91"/>
        <v>0.01</v>
      </c>
      <c r="L549" s="25">
        <f t="shared" ca="1" si="92"/>
        <v>2.1209260714102172</v>
      </c>
      <c r="M549" s="25">
        <f t="shared" ca="1" si="93"/>
        <v>1.6428670243619924E-3</v>
      </c>
      <c r="N549" s="25">
        <f t="shared" ca="1" si="94"/>
        <v>0.16428670243619922</v>
      </c>
      <c r="O549" s="24">
        <f t="shared" si="95"/>
        <v>3.8863833900795473</v>
      </c>
      <c r="P549" s="11">
        <f t="shared" si="96"/>
        <v>0.25730863366507228</v>
      </c>
      <c r="Q549" s="11">
        <f t="shared" si="97"/>
        <v>0</v>
      </c>
      <c r="R549" s="10">
        <f t="shared" ca="1" si="98"/>
        <v>0.99835848174295161</v>
      </c>
      <c r="U549" s="10">
        <f t="shared" ca="1" si="99"/>
        <v>227.5884553819146</v>
      </c>
    </row>
    <row r="550" spans="2:21" ht="43.2" x14ac:dyDescent="0.3">
      <c r="B550" s="103">
        <v>544</v>
      </c>
      <c r="C550" s="103" t="str">
        <f>'14.1.ТС УЧ'!C549</f>
        <v xml:space="preserve">Блочно-модульная котельная EMS-5600M (п. Сатис) </v>
      </c>
      <c r="D550" s="103" t="str">
        <f>'14.1.ТС УЧ'!D549</f>
        <v>ТК43</v>
      </c>
      <c r="E550" s="103" t="str">
        <f>'14.1.ТС УЧ'!E549</f>
        <v xml:space="preserve">ГрОт-Ленина, 1 </v>
      </c>
      <c r="F550" s="103">
        <f>IF('14.1.ТС УЧ'!G549="Подземная канальная или подвальная",2,IF('14.1.ТС УЧ'!G549="Подземная бесканальная",2,IF('14.1.ТС УЧ'!G549="Надземная",1,0)))</f>
        <v>2</v>
      </c>
      <c r="G550" s="103">
        <f t="shared" si="90"/>
        <v>0.05</v>
      </c>
      <c r="H550" s="103">
        <f ca="1">IF(C550=0,0,(YEAR(TODAY())-'14.1.ТС УЧ'!F549)*0.85)</f>
        <v>28.9</v>
      </c>
      <c r="I550" s="103">
        <f>IF(C550=0,0,'14.1.ТС УЧ'!I549/1000)</f>
        <v>2.9499999999999998E-2</v>
      </c>
      <c r="J550" s="24">
        <f>IF(C550=0,0,'14.1.ТС УЧ'!H549/1000)</f>
        <v>3.2000000000000001E-2</v>
      </c>
      <c r="K550" s="103">
        <f t="shared" si="91"/>
        <v>2.9499999999999998E-2</v>
      </c>
      <c r="L550" s="25">
        <f t="shared" ca="1" si="92"/>
        <v>2.1209260714102172</v>
      </c>
      <c r="M550" s="25">
        <f t="shared" ca="1" si="93"/>
        <v>4.8464577218678764E-3</v>
      </c>
      <c r="N550" s="25">
        <f t="shared" ca="1" si="94"/>
        <v>0.16428670243619922</v>
      </c>
      <c r="O550" s="24">
        <f t="shared" si="95"/>
        <v>3.8846683849490176</v>
      </c>
      <c r="P550" s="11">
        <f t="shared" si="96"/>
        <v>0.25742223039538137</v>
      </c>
      <c r="Q550" s="11">
        <f t="shared" si="97"/>
        <v>0</v>
      </c>
      <c r="R550" s="10">
        <f t="shared" ca="1" si="98"/>
        <v>0.99516526740493239</v>
      </c>
      <c r="U550" s="10">
        <f t="shared" ca="1" si="99"/>
        <v>227.60728226300574</v>
      </c>
    </row>
    <row r="551" spans="2:21" ht="43.2" x14ac:dyDescent="0.3">
      <c r="B551" s="103">
        <v>545</v>
      </c>
      <c r="C551" s="103" t="str">
        <f>'14.1.ТС УЧ'!C550</f>
        <v xml:space="preserve">Блочно-модульная котельная EMS-5600M (п. Сатис) </v>
      </c>
      <c r="D551" s="103" t="str">
        <f>'14.1.ТС УЧ'!D550</f>
        <v>ТК49</v>
      </c>
      <c r="E551" s="103" t="str">
        <f>'14.1.ТС УЧ'!E550</f>
        <v xml:space="preserve">ул. Ленина, 8Б </v>
      </c>
      <c r="F551" s="103">
        <f>IF('14.1.ТС УЧ'!G550="Подземная канальная или подвальная",2,IF('14.1.ТС УЧ'!G550="Подземная бесканальная",2,IF('14.1.ТС УЧ'!G550="Надземная",1,0)))</f>
        <v>2</v>
      </c>
      <c r="G551" s="103">
        <f t="shared" si="90"/>
        <v>0.05</v>
      </c>
      <c r="H551" s="103">
        <f ca="1">IF(C551=0,0,(YEAR(TODAY())-'14.1.ТС УЧ'!F550)*0.85)</f>
        <v>31.45</v>
      </c>
      <c r="I551" s="103">
        <f>IF(C551=0,0,'14.1.ТС УЧ'!I550/1000)</f>
        <v>2.5999999999999999E-2</v>
      </c>
      <c r="J551" s="24">
        <f>IF(C551=0,0,'14.1.ТС УЧ'!H550/1000)</f>
        <v>3.2000000000000001E-2</v>
      </c>
      <c r="K551" s="103">
        <f t="shared" si="91"/>
        <v>2.5999999999999999E-2</v>
      </c>
      <c r="L551" s="25">
        <f t="shared" ca="1" si="92"/>
        <v>2.4093399237801809</v>
      </c>
      <c r="M551" s="25">
        <f t="shared" ca="1" si="93"/>
        <v>6.5352168218592984E-3</v>
      </c>
      <c r="N551" s="25">
        <f t="shared" ca="1" si="94"/>
        <v>0.25135449314843455</v>
      </c>
      <c r="O551" s="24">
        <f t="shared" si="95"/>
        <v>3.8849762063827025</v>
      </c>
      <c r="P551" s="11">
        <f t="shared" si="96"/>
        <v>0.25740183385346882</v>
      </c>
      <c r="Q551" s="11">
        <f t="shared" si="97"/>
        <v>0</v>
      </c>
      <c r="R551" s="10">
        <f t="shared" ca="1" si="98"/>
        <v>0.9934860912646718</v>
      </c>
      <c r="U551" s="10">
        <f t="shared" ca="1" si="99"/>
        <v>227.63267142486222</v>
      </c>
    </row>
    <row r="552" spans="2:21" ht="43.2" x14ac:dyDescent="0.3">
      <c r="B552" s="103">
        <v>546</v>
      </c>
      <c r="C552" s="103" t="str">
        <f>'14.1.ТС УЧ'!C551</f>
        <v xml:space="preserve">Блочно-модульная котельная EMS-5600M (п. Сатис) </v>
      </c>
      <c r="D552" s="103" t="str">
        <f>'14.1.ТС УЧ'!D551</f>
        <v>ТК9</v>
      </c>
      <c r="E552" s="103" t="str">
        <f>'14.1.ТС УЧ'!E551</f>
        <v xml:space="preserve">ул. Мира, 4 </v>
      </c>
      <c r="F552" s="103">
        <f>IF('14.1.ТС УЧ'!G551="Подземная канальная или подвальная",2,IF('14.1.ТС УЧ'!G551="Подземная бесканальная",2,IF('14.1.ТС УЧ'!G551="Надземная",1,0)))</f>
        <v>2</v>
      </c>
      <c r="G552" s="103">
        <f t="shared" si="90"/>
        <v>0.05</v>
      </c>
      <c r="H552" s="103">
        <f ca="1">IF(C552=0,0,(YEAR(TODAY())-'14.1.ТС УЧ'!F551)*0.85)</f>
        <v>31.45</v>
      </c>
      <c r="I552" s="103">
        <f>IF(C552=0,0,'14.1.ТС УЧ'!I551/1000)</f>
        <v>3.4000000000000002E-2</v>
      </c>
      <c r="J552" s="24">
        <f>IF(C552=0,0,'14.1.ТС УЧ'!H551/1000)</f>
        <v>3.2000000000000001E-2</v>
      </c>
      <c r="K552" s="103">
        <f t="shared" si="91"/>
        <v>3.4000000000000002E-2</v>
      </c>
      <c r="L552" s="25">
        <f t="shared" ca="1" si="92"/>
        <v>2.4093399237801809</v>
      </c>
      <c r="M552" s="25">
        <f t="shared" ca="1" si="93"/>
        <v>8.5460527670467752E-3</v>
      </c>
      <c r="N552" s="25">
        <f t="shared" ca="1" si="94"/>
        <v>0.25135449314843455</v>
      </c>
      <c r="O552" s="24">
        <f t="shared" si="95"/>
        <v>3.8842726145342796</v>
      </c>
      <c r="P552" s="11">
        <f t="shared" si="96"/>
        <v>0.25744845927089982</v>
      </c>
      <c r="Q552" s="11">
        <f t="shared" si="97"/>
        <v>0</v>
      </c>
      <c r="R552" s="10">
        <f t="shared" ca="1" si="98"/>
        <v>0.99149036093692444</v>
      </c>
      <c r="U552" s="10">
        <f t="shared" ca="1" si="99"/>
        <v>227.66586662358762</v>
      </c>
    </row>
    <row r="553" spans="2:21" ht="43.2" x14ac:dyDescent="0.3">
      <c r="B553" s="103">
        <v>547</v>
      </c>
      <c r="C553" s="103" t="str">
        <f>'14.1.ТС УЧ'!C552</f>
        <v xml:space="preserve">Блочно-модульная котельная EMS-5600M (п. Сатис) </v>
      </c>
      <c r="D553" s="103" t="str">
        <f>'14.1.ТС УЧ'!D552</f>
        <v>УТ12</v>
      </c>
      <c r="E553" s="103" t="str">
        <f>'14.1.ТС УЧ'!E552</f>
        <v xml:space="preserve">ул. Октябрьская, 1 </v>
      </c>
      <c r="F553" s="103">
        <f>IF('14.1.ТС УЧ'!G552="Подземная канальная или подвальная",2,IF('14.1.ТС УЧ'!G552="Подземная бесканальная",2,IF('14.1.ТС УЧ'!G552="Надземная",1,0)))</f>
        <v>2</v>
      </c>
      <c r="G553" s="103">
        <f t="shared" si="90"/>
        <v>0.05</v>
      </c>
      <c r="H553" s="103">
        <f ca="1">IF(C553=0,0,(YEAR(TODAY())-'14.1.ТС УЧ'!F552)*0.85)</f>
        <v>38.25</v>
      </c>
      <c r="I553" s="103">
        <f>IF(C553=0,0,'14.1.ТС УЧ'!I552/1000)</f>
        <v>0.02</v>
      </c>
      <c r="J553" s="24">
        <f>IF(C553=0,0,'14.1.ТС УЧ'!H552/1000)</f>
        <v>3.2000000000000001E-2</v>
      </c>
      <c r="K553" s="103">
        <f t="shared" si="91"/>
        <v>0.02</v>
      </c>
      <c r="L553" s="25">
        <f t="shared" ca="1" si="92"/>
        <v>3.3849963207636384</v>
      </c>
      <c r="M553" s="25">
        <f t="shared" ca="1" si="93"/>
        <v>2.4523013631402319E-2</v>
      </c>
      <c r="N553" s="25">
        <f t="shared" ca="1" si="94"/>
        <v>1.226150681570116</v>
      </c>
      <c r="O553" s="24">
        <f t="shared" si="95"/>
        <v>3.8855039002690188</v>
      </c>
      <c r="P553" s="11">
        <f t="shared" si="96"/>
        <v>0.25736687587181767</v>
      </c>
      <c r="Q553" s="11">
        <f t="shared" si="97"/>
        <v>0</v>
      </c>
      <c r="R553" s="10">
        <f t="shared" ca="1" si="98"/>
        <v>0.97577523252847387</v>
      </c>
      <c r="U553" s="10">
        <f t="shared" ca="1" si="99"/>
        <v>227.76115088869878</v>
      </c>
    </row>
    <row r="554" spans="2:21" ht="43.2" x14ac:dyDescent="0.3">
      <c r="B554" s="103">
        <v>548</v>
      </c>
      <c r="C554" s="103" t="str">
        <f>'14.1.ТС УЧ'!C553</f>
        <v xml:space="preserve">Блочно-модульная котельная EMS-5600M (п. Сатис) </v>
      </c>
      <c r="D554" s="103" t="str">
        <f>'14.1.ТС УЧ'!D553</f>
        <v>УТ12</v>
      </c>
      <c r="E554" s="103" t="str">
        <f>'14.1.ТС УЧ'!E553</f>
        <v xml:space="preserve">ул. Октябрьская, 3 </v>
      </c>
      <c r="F554" s="103">
        <f>IF('14.1.ТС УЧ'!G553="Подземная канальная или подвальная",2,IF('14.1.ТС УЧ'!G553="Подземная бесканальная",2,IF('14.1.ТС УЧ'!G553="Надземная",1,0)))</f>
        <v>2</v>
      </c>
      <c r="G554" s="103">
        <f t="shared" si="90"/>
        <v>0.05</v>
      </c>
      <c r="H554" s="103">
        <f ca="1">IF(C554=0,0,(YEAR(TODAY())-'14.1.ТС УЧ'!F553)*0.85)</f>
        <v>3.4</v>
      </c>
      <c r="I554" s="103">
        <f>IF(C554=0,0,'14.1.ТС УЧ'!I553/1000)</f>
        <v>6.5000000000000002E-2</v>
      </c>
      <c r="J554" s="24">
        <f>IF(C554=0,0,'14.1.ТС УЧ'!H553/1000)</f>
        <v>3.2000000000000001E-2</v>
      </c>
      <c r="K554" s="103">
        <f t="shared" si="91"/>
        <v>6.5000000000000002E-2</v>
      </c>
      <c r="L554" s="25">
        <f t="shared" ca="1" si="92"/>
        <v>1</v>
      </c>
      <c r="M554" s="25">
        <f t="shared" ca="1" si="93"/>
        <v>3.2500000000000003E-3</v>
      </c>
      <c r="N554" s="25">
        <f t="shared" ca="1" si="94"/>
        <v>0.05</v>
      </c>
      <c r="O554" s="24">
        <f t="shared" si="95"/>
        <v>3.8815461961216426</v>
      </c>
      <c r="P554" s="11">
        <f t="shared" si="96"/>
        <v>0.25762929241939164</v>
      </c>
      <c r="Q554" s="11">
        <f t="shared" si="97"/>
        <v>0</v>
      </c>
      <c r="R554" s="10">
        <f t="shared" ca="1" si="98"/>
        <v>0.99675527553329146</v>
      </c>
      <c r="U554" s="10">
        <f t="shared" ca="1" si="99"/>
        <v>227.77376591383617</v>
      </c>
    </row>
    <row r="555" spans="2:21" ht="43.2" x14ac:dyDescent="0.3">
      <c r="B555" s="103">
        <v>549</v>
      </c>
      <c r="C555" s="103" t="str">
        <f>'14.1.ТС УЧ'!C554</f>
        <v xml:space="preserve">Блочно-модульная котельная EMS-5600M (п. Сатис) </v>
      </c>
      <c r="D555" s="103" t="str">
        <f>'14.1.ТС УЧ'!D554</f>
        <v>ТК41</v>
      </c>
      <c r="E555" s="103" t="str">
        <f>'14.1.ТС УЧ'!E554</f>
        <v xml:space="preserve">ул. Первомайская, 35В </v>
      </c>
      <c r="F555" s="103">
        <f>IF('14.1.ТС УЧ'!G554="Подземная канальная или подвальная",2,IF('14.1.ТС УЧ'!G554="Подземная бесканальная",2,IF('14.1.ТС УЧ'!G554="Надземная",1,0)))</f>
        <v>2</v>
      </c>
      <c r="G555" s="103">
        <f t="shared" si="90"/>
        <v>0.05</v>
      </c>
      <c r="H555" s="103">
        <f ca="1">IF(C555=0,0,(YEAR(TODAY())-'14.1.ТС УЧ'!F554)*0.85)</f>
        <v>23.8</v>
      </c>
      <c r="I555" s="103">
        <f>IF(C555=0,0,'14.1.ТС УЧ'!I554/1000)</f>
        <v>5.5E-2</v>
      </c>
      <c r="J555" s="24">
        <f>IF(C555=0,0,'14.1.ТС УЧ'!H554/1000)</f>
        <v>3.2000000000000001E-2</v>
      </c>
      <c r="K555" s="103">
        <f t="shared" si="91"/>
        <v>5.5E-2</v>
      </c>
      <c r="L555" s="25">
        <f t="shared" ca="1" si="92"/>
        <v>1.643540603691559</v>
      </c>
      <c r="M555" s="25">
        <f t="shared" ca="1" si="93"/>
        <v>4.8047993500862718E-3</v>
      </c>
      <c r="N555" s="25">
        <f t="shared" ca="1" si="94"/>
        <v>8.7359988183386764E-2</v>
      </c>
      <c r="O555" s="24">
        <f t="shared" si="95"/>
        <v>3.8824256859321706</v>
      </c>
      <c r="P555" s="11">
        <f t="shared" si="96"/>
        <v>0.25757093139566428</v>
      </c>
      <c r="Q555" s="11">
        <f t="shared" si="97"/>
        <v>0</v>
      </c>
      <c r="R555" s="10">
        <f t="shared" ca="1" si="98"/>
        <v>0.9952067252331529</v>
      </c>
      <c r="U555" s="10">
        <f t="shared" ca="1" si="99"/>
        <v>227.79242019024869</v>
      </c>
    </row>
    <row r="556" spans="2:21" ht="43.2" x14ac:dyDescent="0.3">
      <c r="B556" s="103">
        <v>550</v>
      </c>
      <c r="C556" s="103" t="str">
        <f>'14.1.ТС УЧ'!C555</f>
        <v xml:space="preserve">Блочно-модульная котельная EMS-5600M (п. Сатис) </v>
      </c>
      <c r="D556" s="103" t="str">
        <f>'14.1.ТС УЧ'!D555</f>
        <v>ТК30</v>
      </c>
      <c r="E556" s="103" t="str">
        <f>'14.1.ТС УЧ'!E555</f>
        <v xml:space="preserve">ул. Советская, 6 </v>
      </c>
      <c r="F556" s="103">
        <f>IF('14.1.ТС УЧ'!G555="Подземная канальная или подвальная",2,IF('14.1.ТС УЧ'!G555="Подземная бесканальная",2,IF('14.1.ТС УЧ'!G555="Надземная",1,0)))</f>
        <v>2</v>
      </c>
      <c r="G556" s="103">
        <f t="shared" si="90"/>
        <v>0.05</v>
      </c>
      <c r="H556" s="103">
        <f ca="1">IF(C556=0,0,(YEAR(TODAY())-'14.1.ТС УЧ'!F555)*0.85)</f>
        <v>39.1</v>
      </c>
      <c r="I556" s="103">
        <f>IF(C556=0,0,'14.1.ТС УЧ'!I555/1000)</f>
        <v>5.2999999999999999E-2</v>
      </c>
      <c r="J556" s="24">
        <f>IF(C556=0,0,'14.1.ТС УЧ'!H555/1000)</f>
        <v>3.2000000000000001E-2</v>
      </c>
      <c r="K556" s="103">
        <f t="shared" si="91"/>
        <v>5.2999999999999999E-2</v>
      </c>
      <c r="L556" s="25">
        <f t="shared" ca="1" si="92"/>
        <v>3.5319595118506055</v>
      </c>
      <c r="M556" s="25">
        <f t="shared" ca="1" si="93"/>
        <v>8.367841541183918E-2</v>
      </c>
      <c r="N556" s="25">
        <f t="shared" ca="1" si="94"/>
        <v>1.5788380266384752</v>
      </c>
      <c r="O556" s="24">
        <f t="shared" si="95"/>
        <v>3.8826015838942767</v>
      </c>
      <c r="P556" s="11">
        <f t="shared" si="96"/>
        <v>0.25755926236371463</v>
      </c>
      <c r="Q556" s="11">
        <f t="shared" si="97"/>
        <v>0</v>
      </c>
      <c r="R556" s="10">
        <f t="shared" ca="1" si="98"/>
        <v>0.91972697856430385</v>
      </c>
      <c r="U556" s="10">
        <f t="shared" ca="1" si="99"/>
        <v>228.11731013846446</v>
      </c>
    </row>
    <row r="557" spans="2:21" ht="43.2" x14ac:dyDescent="0.3">
      <c r="B557" s="103">
        <v>551</v>
      </c>
      <c r="C557" s="103" t="str">
        <f>'14.1.ТС УЧ'!C556</f>
        <v xml:space="preserve">Блочно-модульная котельная EMS-5600M (п. Сатис) </v>
      </c>
      <c r="D557" s="103" t="str">
        <f>'14.1.ТС УЧ'!D556</f>
        <v>ГрОт-Ленина, 1</v>
      </c>
      <c r="E557" s="103" t="str">
        <f>'14.1.ТС УЧ'!E556</f>
        <v xml:space="preserve">ул. Ленина, 1 </v>
      </c>
      <c r="F557" s="103">
        <f>IF('14.1.ТС УЧ'!G556="Подземная канальная или подвальная",2,IF('14.1.ТС УЧ'!G556="Подземная бесканальная",2,IF('14.1.ТС УЧ'!G556="Надземная",1,0)))</f>
        <v>2</v>
      </c>
      <c r="G557" s="103">
        <f t="shared" si="90"/>
        <v>0.05</v>
      </c>
      <c r="H557" s="103">
        <f ca="1">IF(C557=0,0,(YEAR(TODAY())-'14.1.ТС УЧ'!F556)*0.85)</f>
        <v>28.9</v>
      </c>
      <c r="I557" s="103">
        <f>IF(C557=0,0,'14.1.ТС УЧ'!I556/1000)</f>
        <v>5.0000000000000001E-3</v>
      </c>
      <c r="J557" s="24">
        <f>IF(C557=0,0,'14.1.ТС УЧ'!H556/1000)</f>
        <v>3.2000000000000001E-2</v>
      </c>
      <c r="K557" s="103">
        <f t="shared" si="91"/>
        <v>5.0000000000000001E-3</v>
      </c>
      <c r="L557" s="25">
        <f t="shared" ca="1" si="92"/>
        <v>2.1209260714102172</v>
      </c>
      <c r="M557" s="25">
        <f t="shared" ca="1" si="93"/>
        <v>8.2143351218099618E-4</v>
      </c>
      <c r="N557" s="25">
        <f t="shared" ca="1" si="94"/>
        <v>0.16428670243619922</v>
      </c>
      <c r="O557" s="24">
        <f t="shared" si="95"/>
        <v>3.8868231349848115</v>
      </c>
      <c r="P557" s="11">
        <f t="shared" si="96"/>
        <v>0.25727952244575381</v>
      </c>
      <c r="Q557" s="11">
        <f t="shared" si="97"/>
        <v>0</v>
      </c>
      <c r="R557" s="10">
        <f t="shared" ca="1" si="98"/>
        <v>0.99917890377196794</v>
      </c>
      <c r="U557" s="10">
        <f t="shared" ca="1" si="99"/>
        <v>228.12050290524346</v>
      </c>
    </row>
    <row r="558" spans="2:21" ht="43.2" x14ac:dyDescent="0.3">
      <c r="B558" s="103">
        <v>552</v>
      </c>
      <c r="C558" s="103" t="str">
        <f>'14.1.ТС УЧ'!C557</f>
        <v xml:space="preserve">Блочно-модульная котельная EMS-5600M (п. Сатис) </v>
      </c>
      <c r="D558" s="103" t="str">
        <f>'14.1.ТС УЧ'!D557</f>
        <v>УТ6</v>
      </c>
      <c r="E558" s="103" t="str">
        <f>'14.1.ТС УЧ'!E557</f>
        <v xml:space="preserve">ул. Гаражная, склад </v>
      </c>
      <c r="F558" s="103">
        <f>IF('14.1.ТС УЧ'!G557="Подземная канальная или подвальная",2,IF('14.1.ТС УЧ'!G557="Подземная бесканальная",2,IF('14.1.ТС УЧ'!G557="Надземная",1,0)))</f>
        <v>1</v>
      </c>
      <c r="G558" s="103">
        <f t="shared" si="90"/>
        <v>0.05</v>
      </c>
      <c r="H558" s="103">
        <f ca="1">IF(C558=0,0,(YEAR(TODAY())-'14.1.ТС УЧ'!F557)*0.85)</f>
        <v>37.4</v>
      </c>
      <c r="I558" s="103">
        <f>IF(C558=0,0,'14.1.ТС УЧ'!I557/1000)</f>
        <v>4.7E-2</v>
      </c>
      <c r="J558" s="24">
        <f>IF(C558=0,0,'14.1.ТС УЧ'!H557/1000)</f>
        <v>2.7E-2</v>
      </c>
      <c r="K558" s="103">
        <f t="shared" si="91"/>
        <v>4.7E-2</v>
      </c>
      <c r="L558" s="25">
        <f t="shared" ca="1" si="92"/>
        <v>3.2441481996433552</v>
      </c>
      <c r="M558" s="25">
        <f t="shared" ca="1" si="93"/>
        <v>4.5360375074077024E-2</v>
      </c>
      <c r="N558" s="25">
        <f t="shared" ca="1" si="94"/>
        <v>0.96511436327823452</v>
      </c>
      <c r="O558" s="24">
        <f t="shared" si="95"/>
        <v>3.7036464574137047</v>
      </c>
      <c r="P558" s="11">
        <f t="shared" si="96"/>
        <v>0.2700041733190458</v>
      </c>
      <c r="Q558" s="11">
        <f t="shared" si="97"/>
        <v>0</v>
      </c>
      <c r="R558" s="10">
        <f t="shared" ca="1" si="98"/>
        <v>0.95565302624009962</v>
      </c>
      <c r="U558" s="10">
        <f t="shared" ca="1" si="99"/>
        <v>228.2885016976935</v>
      </c>
    </row>
    <row r="559" spans="2:21" ht="43.2" x14ac:dyDescent="0.3">
      <c r="B559" s="103">
        <v>553</v>
      </c>
      <c r="C559" s="103" t="str">
        <f>'14.1.ТС УЧ'!C558</f>
        <v xml:space="preserve">Блочно-модульная котельная EMS-5600M (п. Сатис) </v>
      </c>
      <c r="D559" s="103" t="str">
        <f>'14.1.ТС УЧ'!D558</f>
        <v>УТ5</v>
      </c>
      <c r="E559" s="103" t="str">
        <f>'14.1.ТС УЧ'!E558</f>
        <v xml:space="preserve">ул. Гаражная, ангар </v>
      </c>
      <c r="F559" s="103">
        <f>IF('14.1.ТС УЧ'!G558="Подземная канальная или подвальная",2,IF('14.1.ТС УЧ'!G558="Подземная бесканальная",2,IF('14.1.ТС УЧ'!G558="Надземная",1,0)))</f>
        <v>2</v>
      </c>
      <c r="G559" s="103">
        <f t="shared" si="90"/>
        <v>0.05</v>
      </c>
      <c r="H559" s="103">
        <f ca="1">IF(C559=0,0,(YEAR(TODAY())-'14.1.ТС УЧ'!F558)*0.85)</f>
        <v>37.4</v>
      </c>
      <c r="I559" s="103">
        <f>IF(C559=0,0,'14.1.ТС УЧ'!I558/1000)</f>
        <v>1.7000000000000001E-2</v>
      </c>
      <c r="J559" s="24">
        <f>IF(C559=0,0,'14.1.ТС УЧ'!H558/1000)</f>
        <v>2.7E-2</v>
      </c>
      <c r="K559" s="103">
        <f t="shared" si="91"/>
        <v>1.7000000000000001E-2</v>
      </c>
      <c r="L559" s="25">
        <f t="shared" ca="1" si="92"/>
        <v>3.2441481996433552</v>
      </c>
      <c r="M559" s="25">
        <f t="shared" ca="1" si="93"/>
        <v>1.6406944175729989E-2</v>
      </c>
      <c r="N559" s="25">
        <f t="shared" ca="1" si="94"/>
        <v>0.96511436327823452</v>
      </c>
      <c r="O559" s="24">
        <f t="shared" si="95"/>
        <v>3.7057982906440712</v>
      </c>
      <c r="P559" s="11">
        <f t="shared" si="96"/>
        <v>0.26984739091835436</v>
      </c>
      <c r="Q559" s="11">
        <f t="shared" si="97"/>
        <v>0</v>
      </c>
      <c r="R559" s="10">
        <f t="shared" ca="1" si="98"/>
        <v>0.98372691665065426</v>
      </c>
      <c r="U559" s="10">
        <f t="shared" ca="1" si="99"/>
        <v>228.3493025233746</v>
      </c>
    </row>
    <row r="560" spans="2:21" ht="43.2" x14ac:dyDescent="0.3">
      <c r="B560" s="103">
        <v>554</v>
      </c>
      <c r="C560" s="103" t="str">
        <f>'14.1.ТС УЧ'!C559</f>
        <v xml:space="preserve">Блочно-модульная котельная EMS-5600M (п. Сатис) </v>
      </c>
      <c r="D560" s="103" t="str">
        <f>'14.1.ТС УЧ'!D559</f>
        <v>ТК47</v>
      </c>
      <c r="E560" s="103" t="str">
        <f>'14.1.ТС УЧ'!E559</f>
        <v xml:space="preserve">ул. Ленина, 7 </v>
      </c>
      <c r="F560" s="103">
        <f>IF('14.1.ТС УЧ'!G559="Подземная канальная или подвальная",2,IF('14.1.ТС УЧ'!G559="Подземная бесканальная",2,IF('14.1.ТС УЧ'!G559="Надземная",1,0)))</f>
        <v>2</v>
      </c>
      <c r="G560" s="103">
        <f t="shared" si="90"/>
        <v>0.05</v>
      </c>
      <c r="H560" s="103">
        <f ca="1">IF(C560=0,0,(YEAR(TODAY())-'14.1.ТС УЧ'!F559)*0.85)</f>
        <v>28.9</v>
      </c>
      <c r="I560" s="103">
        <f>IF(C560=0,0,'14.1.ТС УЧ'!I559/1000)</f>
        <v>2.5000000000000001E-2</v>
      </c>
      <c r="J560" s="24">
        <f>IF(C560=0,0,'14.1.ТС УЧ'!H559/1000)</f>
        <v>2.7E-2</v>
      </c>
      <c r="K560" s="103">
        <f t="shared" si="91"/>
        <v>2.5000000000000001E-2</v>
      </c>
      <c r="L560" s="25">
        <f t="shared" ca="1" si="92"/>
        <v>2.1209260714102172</v>
      </c>
      <c r="M560" s="25">
        <f t="shared" ca="1" si="93"/>
        <v>4.1071675609049806E-3</v>
      </c>
      <c r="N560" s="25">
        <f t="shared" ca="1" si="94"/>
        <v>0.16428670243619922</v>
      </c>
      <c r="O560" s="24">
        <f t="shared" si="95"/>
        <v>3.7052244684493072</v>
      </c>
      <c r="P560" s="11">
        <f t="shared" si="96"/>
        <v>0.26988918175273607</v>
      </c>
      <c r="Q560" s="11">
        <f t="shared" si="97"/>
        <v>0</v>
      </c>
      <c r="R560" s="10">
        <f t="shared" ca="1" si="98"/>
        <v>0.99590125531644647</v>
      </c>
      <c r="U560" s="10">
        <f t="shared" ca="1" si="99"/>
        <v>228.36452050111728</v>
      </c>
    </row>
    <row r="561" spans="2:21" ht="43.2" x14ac:dyDescent="0.3">
      <c r="B561" s="103">
        <v>555</v>
      </c>
      <c r="C561" s="103" t="str">
        <f>'14.1.ТС УЧ'!C560</f>
        <v xml:space="preserve">Блочно-модульная котельная EMS-5600M (п. Сатис) </v>
      </c>
      <c r="D561" s="103" t="str">
        <f>'14.1.ТС УЧ'!D560</f>
        <v>УТ11</v>
      </c>
      <c r="E561" s="103" t="str">
        <f>'14.1.ТС УЧ'!E560</f>
        <v xml:space="preserve">ул. Мира, 2 </v>
      </c>
      <c r="F561" s="103">
        <f>IF('14.1.ТС УЧ'!G560="Подземная канальная или подвальная",2,IF('14.1.ТС УЧ'!G560="Подземная бесканальная",2,IF('14.1.ТС УЧ'!G560="Надземная",1,0)))</f>
        <v>2</v>
      </c>
      <c r="G561" s="103">
        <f t="shared" si="90"/>
        <v>0.05</v>
      </c>
      <c r="H561" s="103">
        <f ca="1">IF(C561=0,0,(YEAR(TODAY())-'14.1.ТС УЧ'!F560)*0.85)</f>
        <v>29.75</v>
      </c>
      <c r="I561" s="103">
        <f>IF(C561=0,0,'14.1.ТС УЧ'!I560/1000)</f>
        <v>2.8000000000000001E-2</v>
      </c>
      <c r="J561" s="24">
        <f>IF(C561=0,0,'14.1.ТС УЧ'!H560/1000)</f>
        <v>2.7E-2</v>
      </c>
      <c r="K561" s="103">
        <f t="shared" si="91"/>
        <v>2.8000000000000001E-2</v>
      </c>
      <c r="L561" s="25">
        <f t="shared" ca="1" si="92"/>
        <v>2.2130083172909671</v>
      </c>
      <c r="M561" s="25">
        <f t="shared" ca="1" si="93"/>
        <v>5.2537774060744833E-3</v>
      </c>
      <c r="N561" s="25">
        <f t="shared" ca="1" si="94"/>
        <v>0.18763490735980298</v>
      </c>
      <c r="O561" s="24">
        <f t="shared" si="95"/>
        <v>3.7050092851262706</v>
      </c>
      <c r="P561" s="11">
        <f t="shared" si="96"/>
        <v>0.26990485665298919</v>
      </c>
      <c r="Q561" s="11">
        <f t="shared" si="97"/>
        <v>0</v>
      </c>
      <c r="R561" s="10">
        <f t="shared" ca="1" si="98"/>
        <v>0.99475999954487115</v>
      </c>
      <c r="U561" s="10">
        <f t="shared" ca="1" si="99"/>
        <v>228.38398579518878</v>
      </c>
    </row>
    <row r="562" spans="2:21" ht="43.2" x14ac:dyDescent="0.3">
      <c r="B562" s="103">
        <v>556</v>
      </c>
      <c r="C562" s="103" t="str">
        <f>'14.1.ТС УЧ'!C561</f>
        <v xml:space="preserve">Блочно-модульная котельная EMS-5600M (п. Сатис) </v>
      </c>
      <c r="D562" s="103" t="str">
        <f>'14.1.ТС УЧ'!D561</f>
        <v>ТК10</v>
      </c>
      <c r="E562" s="103" t="str">
        <f>'14.1.ТС УЧ'!E561</f>
        <v xml:space="preserve">ул. Мира, 6 </v>
      </c>
      <c r="F562" s="103">
        <f>IF('14.1.ТС УЧ'!G561="Подземная канальная или подвальная",2,IF('14.1.ТС УЧ'!G561="Подземная бесканальная",2,IF('14.1.ТС УЧ'!G561="Надземная",1,0)))</f>
        <v>2</v>
      </c>
      <c r="G562" s="103">
        <f t="shared" si="90"/>
        <v>0.05</v>
      </c>
      <c r="H562" s="103">
        <f ca="1">IF(C562=0,0,(YEAR(TODAY())-'14.1.ТС УЧ'!F561)*0.85)</f>
        <v>29.75</v>
      </c>
      <c r="I562" s="103">
        <f>IF(C562=0,0,'14.1.ТС УЧ'!I561/1000)</f>
        <v>0.04</v>
      </c>
      <c r="J562" s="24">
        <f>IF(C562=0,0,'14.1.ТС УЧ'!H561/1000)</f>
        <v>2.7E-2</v>
      </c>
      <c r="K562" s="103">
        <f t="shared" si="91"/>
        <v>0.04</v>
      </c>
      <c r="L562" s="25">
        <f t="shared" ca="1" si="92"/>
        <v>2.2130083172909671</v>
      </c>
      <c r="M562" s="25">
        <f t="shared" ca="1" si="93"/>
        <v>7.5053962943921193E-3</v>
      </c>
      <c r="N562" s="25">
        <f t="shared" ca="1" si="94"/>
        <v>0.18763490735980298</v>
      </c>
      <c r="O562" s="24">
        <f t="shared" si="95"/>
        <v>3.7041485518341237</v>
      </c>
      <c r="P562" s="11">
        <f t="shared" si="96"/>
        <v>0.2699675744658907</v>
      </c>
      <c r="Q562" s="11">
        <f t="shared" si="97"/>
        <v>0</v>
      </c>
      <c r="R562" s="10">
        <f t="shared" ca="1" si="98"/>
        <v>0.99252269886001332</v>
      </c>
      <c r="U562" s="10">
        <f t="shared" ca="1" si="99"/>
        <v>228.41178689800358</v>
      </c>
    </row>
    <row r="563" spans="2:21" ht="43.2" x14ac:dyDescent="0.3">
      <c r="B563" s="103">
        <v>557</v>
      </c>
      <c r="C563" s="103" t="str">
        <f>'14.1.ТС УЧ'!C562</f>
        <v xml:space="preserve">Блочно-модульная котельная EMS-5600M (п. Сатис) </v>
      </c>
      <c r="D563" s="103" t="str">
        <f>'14.1.ТС УЧ'!D562</f>
        <v>ТК12</v>
      </c>
      <c r="E563" s="103" t="str">
        <f>'14.1.ТС УЧ'!E562</f>
        <v xml:space="preserve">ул. Мира, 19 </v>
      </c>
      <c r="F563" s="103">
        <f>IF('14.1.ТС УЧ'!G562="Подземная канальная или подвальная",2,IF('14.1.ТС УЧ'!G562="Подземная бесканальная",2,IF('14.1.ТС УЧ'!G562="Надземная",1,0)))</f>
        <v>2</v>
      </c>
      <c r="G563" s="103">
        <f t="shared" si="90"/>
        <v>0.05</v>
      </c>
      <c r="H563" s="103">
        <f ca="1">IF(C563=0,0,(YEAR(TODAY())-'14.1.ТС УЧ'!F562)*0.85)</f>
        <v>30.599999999999998</v>
      </c>
      <c r="I563" s="103">
        <f>IF(C563=0,0,'14.1.ТС УЧ'!I562/1000)</f>
        <v>0.02</v>
      </c>
      <c r="J563" s="24">
        <f>IF(C563=0,0,'14.1.ТС УЧ'!H562/1000)</f>
        <v>2.7E-2</v>
      </c>
      <c r="K563" s="103">
        <f t="shared" si="91"/>
        <v>0.02</v>
      </c>
      <c r="L563" s="25">
        <f t="shared" ca="1" si="92"/>
        <v>2.3090884111498902</v>
      </c>
      <c r="M563" s="25">
        <f t="shared" ca="1" si="93"/>
        <v>4.3236675212636943E-3</v>
      </c>
      <c r="N563" s="25">
        <f t="shared" ca="1" si="94"/>
        <v>0.21618337606318472</v>
      </c>
      <c r="O563" s="24">
        <f t="shared" si="95"/>
        <v>3.705583107321035</v>
      </c>
      <c r="P563" s="11">
        <f t="shared" si="96"/>
        <v>0.26986306096450058</v>
      </c>
      <c r="Q563" s="11">
        <f t="shared" si="97"/>
        <v>0</v>
      </c>
      <c r="R563" s="10">
        <f t="shared" ca="1" si="98"/>
        <v>0.99568566607252273</v>
      </c>
      <c r="U563" s="10">
        <f t="shared" ca="1" si="99"/>
        <v>228.42780860733205</v>
      </c>
    </row>
    <row r="564" spans="2:21" ht="43.2" x14ac:dyDescent="0.3">
      <c r="B564" s="103">
        <v>558</v>
      </c>
      <c r="C564" s="103" t="str">
        <f>'14.1.ТС УЧ'!C563</f>
        <v xml:space="preserve">Блочно-модульная котельная EMS-5600M (п. Сатис) </v>
      </c>
      <c r="D564" s="103" t="str">
        <f>'14.1.ТС УЧ'!D563</f>
        <v>ТК14</v>
      </c>
      <c r="E564" s="103" t="str">
        <f>'14.1.ТС УЧ'!E563</f>
        <v xml:space="preserve">ул. Октябрьская, 11А </v>
      </c>
      <c r="F564" s="103">
        <f>IF('14.1.ТС УЧ'!G563="Подземная канальная или подвальная",2,IF('14.1.ТС УЧ'!G563="Подземная бесканальная",2,IF('14.1.ТС УЧ'!G563="Надземная",1,0)))</f>
        <v>2</v>
      </c>
      <c r="G564" s="103">
        <f t="shared" si="90"/>
        <v>0.05</v>
      </c>
      <c r="H564" s="103">
        <f ca="1">IF(C564=0,0,(YEAR(TODAY())-'14.1.ТС УЧ'!F563)*0.85)</f>
        <v>30.599999999999998</v>
      </c>
      <c r="I564" s="103">
        <f>IF(C564=0,0,'14.1.ТС УЧ'!I563/1000)</f>
        <v>1.2E-2</v>
      </c>
      <c r="J564" s="24">
        <f>IF(C564=0,0,'14.1.ТС УЧ'!H563/1000)</f>
        <v>2.7E-2</v>
      </c>
      <c r="K564" s="103">
        <f t="shared" si="91"/>
        <v>1.2E-2</v>
      </c>
      <c r="L564" s="25">
        <f t="shared" ca="1" si="92"/>
        <v>2.3090884111498902</v>
      </c>
      <c r="M564" s="25">
        <f t="shared" ca="1" si="93"/>
        <v>2.5942005127582166E-3</v>
      </c>
      <c r="N564" s="25">
        <f t="shared" ca="1" si="94"/>
        <v>0.21618337606318472</v>
      </c>
      <c r="O564" s="24">
        <f t="shared" si="95"/>
        <v>3.7061569295157999</v>
      </c>
      <c r="P564" s="11">
        <f t="shared" si="96"/>
        <v>0.26982127821841789</v>
      </c>
      <c r="Q564" s="11">
        <f t="shared" si="97"/>
        <v>0</v>
      </c>
      <c r="R564" s="10">
        <f t="shared" ca="1" si="98"/>
        <v>0.99740916151750336</v>
      </c>
      <c r="U564" s="10">
        <f t="shared" ca="1" si="99"/>
        <v>228.43742312153896</v>
      </c>
    </row>
    <row r="565" spans="2:21" ht="43.2" x14ac:dyDescent="0.3">
      <c r="B565" s="103">
        <v>559</v>
      </c>
      <c r="C565" s="103" t="str">
        <f>'14.1.ТС УЧ'!C564</f>
        <v xml:space="preserve">Блочно-модульная котельная EMS-5600M (п. Сатис) </v>
      </c>
      <c r="D565" s="103" t="str">
        <f>'14.1.ТС УЧ'!D564</f>
        <v>ТК17</v>
      </c>
      <c r="E565" s="103" t="str">
        <f>'14.1.ТС УЧ'!E564</f>
        <v xml:space="preserve">ул. Советская, 20 </v>
      </c>
      <c r="F565" s="103">
        <f>IF('14.1.ТС УЧ'!G564="Подземная канальная или подвальная",2,IF('14.1.ТС УЧ'!G564="Подземная бесканальная",2,IF('14.1.ТС УЧ'!G564="Надземная",1,0)))</f>
        <v>2</v>
      </c>
      <c r="G565" s="103">
        <f t="shared" si="90"/>
        <v>0.05</v>
      </c>
      <c r="H565" s="103">
        <f ca="1">IF(C565=0,0,(YEAR(TODAY())-'14.1.ТС УЧ'!F564)*0.85)</f>
        <v>35.699999999999996</v>
      </c>
      <c r="I565" s="103">
        <f>IF(C565=0,0,'14.1.ТС УЧ'!I564/1000)</f>
        <v>0.03</v>
      </c>
      <c r="J565" s="24">
        <f>IF(C565=0,0,'14.1.ТС УЧ'!H564/1000)</f>
        <v>2.7E-2</v>
      </c>
      <c r="K565" s="103">
        <f t="shared" si="91"/>
        <v>0.03</v>
      </c>
      <c r="L565" s="25">
        <f t="shared" ca="1" si="92"/>
        <v>2.9797899737912927</v>
      </c>
      <c r="M565" s="25">
        <f t="shared" ca="1" si="93"/>
        <v>1.8631947514959137E-2</v>
      </c>
      <c r="N565" s="25">
        <f t="shared" ca="1" si="94"/>
        <v>0.62106491716530454</v>
      </c>
      <c r="O565" s="24">
        <f t="shared" si="95"/>
        <v>3.7048658295775794</v>
      </c>
      <c r="P565" s="11">
        <f t="shared" si="96"/>
        <v>0.26991530759806698</v>
      </c>
      <c r="Q565" s="11">
        <f t="shared" si="97"/>
        <v>0</v>
      </c>
      <c r="R565" s="10">
        <f t="shared" ca="1" si="98"/>
        <v>0.98154055421007347</v>
      </c>
      <c r="U565" s="10">
        <f t="shared" ca="1" si="99"/>
        <v>228.5064519872256</v>
      </c>
    </row>
    <row r="566" spans="2:21" ht="43.2" x14ac:dyDescent="0.3">
      <c r="B566" s="103">
        <v>560</v>
      </c>
      <c r="C566" s="103" t="str">
        <f>'14.1.ТС УЧ'!C565</f>
        <v xml:space="preserve">Блочно-модульная котельная EMS-5600M (п. Сатис) </v>
      </c>
      <c r="D566" s="103" t="str">
        <f>'14.1.ТС УЧ'!D565</f>
        <v>УТ13</v>
      </c>
      <c r="E566" s="103" t="str">
        <f>'14.1.ТС УЧ'!E565</f>
        <v xml:space="preserve">ул. Октябрьская, 2А </v>
      </c>
      <c r="F566" s="103">
        <f>IF('14.1.ТС УЧ'!G565="Подземная канальная или подвальная",2,IF('14.1.ТС УЧ'!G565="Подземная бесканальная",2,IF('14.1.ТС УЧ'!G565="Надземная",1,0)))</f>
        <v>2</v>
      </c>
      <c r="G566" s="103">
        <f t="shared" si="90"/>
        <v>0.05</v>
      </c>
      <c r="H566" s="103">
        <f ca="1">IF(C566=0,0,(YEAR(TODAY())-'14.1.ТС УЧ'!F565)*0.85)</f>
        <v>28.05</v>
      </c>
      <c r="I566" s="103">
        <f>IF(C566=0,0,'14.1.ТС УЧ'!I565/1000)</f>
        <v>1.4999999999999999E-2</v>
      </c>
      <c r="J566" s="24">
        <f>IF(C566=0,0,'14.1.ТС УЧ'!H565/1000)</f>
        <v>2.7E-2</v>
      </c>
      <c r="K566" s="103">
        <f t="shared" si="91"/>
        <v>1.4999999999999999E-2</v>
      </c>
      <c r="L566" s="25">
        <f t="shared" ca="1" si="92"/>
        <v>2.0326753249143517</v>
      </c>
      <c r="M566" s="25">
        <f t="shared" ca="1" si="93"/>
        <v>2.1758576578796178E-3</v>
      </c>
      <c r="N566" s="25">
        <f t="shared" ca="1" si="94"/>
        <v>0.14505717719197453</v>
      </c>
      <c r="O566" s="24">
        <f t="shared" si="95"/>
        <v>3.7059417461927628</v>
      </c>
      <c r="P566" s="11">
        <f t="shared" si="96"/>
        <v>0.26983694523189233</v>
      </c>
      <c r="Q566" s="11">
        <f t="shared" si="97"/>
        <v>0</v>
      </c>
      <c r="R566" s="10">
        <f t="shared" ca="1" si="98"/>
        <v>0.99782650780444659</v>
      </c>
      <c r="U566" s="10">
        <f t="shared" ca="1" si="99"/>
        <v>228.51451558895371</v>
      </c>
    </row>
    <row r="567" spans="2:21" ht="43.2" x14ac:dyDescent="0.3">
      <c r="B567" s="103">
        <v>561</v>
      </c>
      <c r="C567" s="103" t="str">
        <f>'14.1.ТС УЧ'!C566</f>
        <v xml:space="preserve">Блочно-модульная котельная EMS-5600M (п. Сатис) </v>
      </c>
      <c r="D567" s="103" t="str">
        <f>'14.1.ТС УЧ'!D566</f>
        <v>УТ14</v>
      </c>
      <c r="E567" s="103" t="str">
        <f>'14.1.ТС УЧ'!E566</f>
        <v xml:space="preserve">ул. Октябрьская, 10 </v>
      </c>
      <c r="F567" s="103">
        <f>IF('14.1.ТС УЧ'!G566="Подземная канальная или подвальная",2,IF('14.1.ТС УЧ'!G566="Подземная бесканальная",2,IF('14.1.ТС УЧ'!G566="Надземная",1,0)))</f>
        <v>2</v>
      </c>
      <c r="G567" s="103">
        <f t="shared" si="90"/>
        <v>0.05</v>
      </c>
      <c r="H567" s="103">
        <f ca="1">IF(C567=0,0,(YEAR(TODAY())-'14.1.ТС УЧ'!F566)*0.85)</f>
        <v>32.299999999999997</v>
      </c>
      <c r="I567" s="103">
        <f>IF(C567=0,0,'14.1.ТС УЧ'!I566/1000)</f>
        <v>4.4999999999999998E-2</v>
      </c>
      <c r="J567" s="24">
        <f>IF(C567=0,0,'14.1.ТС УЧ'!H566/1000)</f>
        <v>2.7E-2</v>
      </c>
      <c r="K567" s="103">
        <f t="shared" si="91"/>
        <v>4.4999999999999998E-2</v>
      </c>
      <c r="L567" s="25">
        <f t="shared" ca="1" si="92"/>
        <v>2.5139439617343742</v>
      </c>
      <c r="M567" s="25">
        <f t="shared" ca="1" si="93"/>
        <v>1.3276591781148196E-2</v>
      </c>
      <c r="N567" s="25">
        <f t="shared" ca="1" si="94"/>
        <v>0.29503537291440435</v>
      </c>
      <c r="O567" s="24">
        <f t="shared" si="95"/>
        <v>3.7037899129623959</v>
      </c>
      <c r="P567" s="11">
        <f t="shared" si="96"/>
        <v>0.26999371549132273</v>
      </c>
      <c r="Q567" s="11">
        <f t="shared" si="97"/>
        <v>0</v>
      </c>
      <c r="R567" s="10">
        <f t="shared" ca="1" si="98"/>
        <v>0.98681115341521375</v>
      </c>
      <c r="U567" s="10">
        <f t="shared" ca="1" si="99"/>
        <v>228.56368929567125</v>
      </c>
    </row>
    <row r="568" spans="2:21" ht="43.2" x14ac:dyDescent="0.3">
      <c r="B568" s="103">
        <v>562</v>
      </c>
      <c r="C568" s="103" t="str">
        <f>'14.1.ТС УЧ'!C567</f>
        <v xml:space="preserve">Блочно-модульная котельная EMS-5600M (п. Сатис) </v>
      </c>
      <c r="D568" s="103" t="str">
        <f>'14.1.ТС УЧ'!D567</f>
        <v>ТК21</v>
      </c>
      <c r="E568" s="103" t="str">
        <f>'14.1.ТС УЧ'!E567</f>
        <v xml:space="preserve">ГрОт-Советская, 16 </v>
      </c>
      <c r="F568" s="103">
        <f>IF('14.1.ТС УЧ'!G567="Подземная канальная или подвальная",2,IF('14.1.ТС УЧ'!G567="Подземная бесканальная",2,IF('14.1.ТС УЧ'!G567="Надземная",1,0)))</f>
        <v>2</v>
      </c>
      <c r="G568" s="103">
        <f t="shared" si="90"/>
        <v>0.05</v>
      </c>
      <c r="H568" s="103">
        <f ca="1">IF(C568=0,0,(YEAR(TODAY())-'14.1.ТС УЧ'!F567)*0.85)</f>
        <v>34.85</v>
      </c>
      <c r="I568" s="103">
        <f>IF(C568=0,0,'14.1.ТС УЧ'!I567/1000)</f>
        <v>5.0999999999999997E-2</v>
      </c>
      <c r="J568" s="24">
        <f>IF(C568=0,0,'14.1.ТС УЧ'!H567/1000)</f>
        <v>2.7E-2</v>
      </c>
      <c r="K568" s="103">
        <f t="shared" si="91"/>
        <v>5.0999999999999997E-2</v>
      </c>
      <c r="L568" s="25">
        <f t="shared" ca="1" si="92"/>
        <v>2.8558023001364887</v>
      </c>
      <c r="M568" s="25">
        <f t="shared" ca="1" si="93"/>
        <v>2.5867910592131504E-2</v>
      </c>
      <c r="N568" s="25">
        <f t="shared" ca="1" si="94"/>
        <v>0.50721393317904917</v>
      </c>
      <c r="O568" s="24">
        <f t="shared" si="95"/>
        <v>3.7033595463163227</v>
      </c>
      <c r="P568" s="11">
        <f t="shared" si="96"/>
        <v>0.27002509140509601</v>
      </c>
      <c r="Q568" s="11">
        <f t="shared" si="97"/>
        <v>0</v>
      </c>
      <c r="R568" s="10">
        <f t="shared" ca="1" si="98"/>
        <v>0.97446379745408562</v>
      </c>
      <c r="U568" s="10">
        <f t="shared" ca="1" si="99"/>
        <v>228.65948746930587</v>
      </c>
    </row>
    <row r="569" spans="2:21" ht="43.2" x14ac:dyDescent="0.3">
      <c r="B569" s="103">
        <v>563</v>
      </c>
      <c r="C569" s="103" t="str">
        <f>'14.1.ТС УЧ'!C568</f>
        <v xml:space="preserve">Блочно-модульная котельная EMS-5600M (п. Сатис) </v>
      </c>
      <c r="D569" s="103" t="str">
        <f>'14.1.ТС УЧ'!D568</f>
        <v>ГрОт-Советская, 16</v>
      </c>
      <c r="E569" s="103" t="str">
        <f>'14.1.ТС УЧ'!E568</f>
        <v xml:space="preserve">ул. Советская, 18 </v>
      </c>
      <c r="F569" s="103">
        <f>IF('14.1.ТС УЧ'!G568="Подземная канальная или подвальная",2,IF('14.1.ТС УЧ'!G568="Подземная бесканальная",2,IF('14.1.ТС УЧ'!G568="Надземная",1,0)))</f>
        <v>2</v>
      </c>
      <c r="G569" s="103">
        <f t="shared" si="90"/>
        <v>0.05</v>
      </c>
      <c r="H569" s="103">
        <f ca="1">IF(C569=0,0,(YEAR(TODAY())-'14.1.ТС УЧ'!F568)*0.85)</f>
        <v>34.85</v>
      </c>
      <c r="I569" s="103">
        <f>IF(C569=0,0,'14.1.ТС УЧ'!I568/1000)</f>
        <v>1.6E-2</v>
      </c>
      <c r="J569" s="24">
        <f>IF(C569=0,0,'14.1.ТС УЧ'!H568/1000)</f>
        <v>2.7E-2</v>
      </c>
      <c r="K569" s="103">
        <f t="shared" si="91"/>
        <v>1.6E-2</v>
      </c>
      <c r="L569" s="25">
        <f t="shared" ca="1" si="92"/>
        <v>2.8558023001364887</v>
      </c>
      <c r="M569" s="25">
        <f t="shared" ca="1" si="93"/>
        <v>8.1154229308647869E-3</v>
      </c>
      <c r="N569" s="25">
        <f t="shared" ca="1" si="94"/>
        <v>0.50721393317904917</v>
      </c>
      <c r="O569" s="24">
        <f t="shared" si="95"/>
        <v>3.705870018418417</v>
      </c>
      <c r="P569" s="11">
        <f t="shared" si="96"/>
        <v>0.26984216797403426</v>
      </c>
      <c r="Q569" s="11">
        <f t="shared" si="97"/>
        <v>0</v>
      </c>
      <c r="R569" s="10">
        <f t="shared" ca="1" si="98"/>
        <v>0.99191741821383372</v>
      </c>
      <c r="U569" s="10">
        <f t="shared" ca="1" si="99"/>
        <v>228.68956217183214</v>
      </c>
    </row>
    <row r="570" spans="2:21" ht="43.2" x14ac:dyDescent="0.3">
      <c r="B570" s="103">
        <v>564</v>
      </c>
      <c r="C570" s="103" t="str">
        <f>'14.1.ТС УЧ'!C569</f>
        <v xml:space="preserve">Блочно-модульная котельная EMS-5600M (п. Сатис) </v>
      </c>
      <c r="D570" s="103" t="str">
        <f>'14.1.ТС УЧ'!D569</f>
        <v>ТК22</v>
      </c>
      <c r="E570" s="103" t="str">
        <f>'14.1.ТС УЧ'!E569</f>
        <v xml:space="preserve">ТК22А </v>
      </c>
      <c r="F570" s="103">
        <f>IF('14.1.ТС УЧ'!G569="Подземная канальная или подвальная",2,IF('14.1.ТС УЧ'!G569="Подземная бесканальная",2,IF('14.1.ТС УЧ'!G569="Надземная",1,0)))</f>
        <v>2</v>
      </c>
      <c r="G570" s="103">
        <f t="shared" si="90"/>
        <v>0.05</v>
      </c>
      <c r="H570" s="103">
        <f ca="1">IF(C570=0,0,(YEAR(TODAY())-'14.1.ТС УЧ'!F569)*0.85)</f>
        <v>35.699999999999996</v>
      </c>
      <c r="I570" s="103">
        <f>IF(C570=0,0,'14.1.ТС УЧ'!I569/1000)</f>
        <v>1.9E-2</v>
      </c>
      <c r="J570" s="24">
        <f>IF(C570=0,0,'14.1.ТС УЧ'!H569/1000)</f>
        <v>2.7E-2</v>
      </c>
      <c r="K570" s="103">
        <f t="shared" si="91"/>
        <v>1.9E-2</v>
      </c>
      <c r="L570" s="25">
        <f t="shared" ca="1" si="92"/>
        <v>2.9797899737912927</v>
      </c>
      <c r="M570" s="25">
        <f t="shared" ca="1" si="93"/>
        <v>1.1800233426140786E-2</v>
      </c>
      <c r="N570" s="25">
        <f t="shared" ca="1" si="94"/>
        <v>0.62106491716530454</v>
      </c>
      <c r="O570" s="24">
        <f t="shared" si="95"/>
        <v>3.7056548350953809</v>
      </c>
      <c r="P570" s="11">
        <f t="shared" si="96"/>
        <v>0.26985783741357572</v>
      </c>
      <c r="Q570" s="11">
        <f t="shared" si="97"/>
        <v>0</v>
      </c>
      <c r="R570" s="10">
        <f t="shared" ca="1" si="98"/>
        <v>0.98826911627938185</v>
      </c>
      <c r="U570" s="10">
        <f t="shared" ca="1" si="99"/>
        <v>228.73328976388296</v>
      </c>
    </row>
    <row r="571" spans="2:21" ht="43.2" x14ac:dyDescent="0.3">
      <c r="B571" s="103">
        <v>565</v>
      </c>
      <c r="C571" s="103" t="str">
        <f>'14.1.ТС УЧ'!C570</f>
        <v xml:space="preserve">Блочно-модульная котельная EMS-5600M (п. Сатис) </v>
      </c>
      <c r="D571" s="103" t="str">
        <f>'14.1.ТС УЧ'!D570</f>
        <v>ТК22А</v>
      </c>
      <c r="E571" s="103" t="str">
        <f>'14.1.ТС УЧ'!E570</f>
        <v xml:space="preserve">ул. Советская, 10 </v>
      </c>
      <c r="F571" s="103">
        <f>IF('14.1.ТС УЧ'!G570="Подземная канальная или подвальная",2,IF('14.1.ТС УЧ'!G570="Подземная бесканальная",2,IF('14.1.ТС УЧ'!G570="Надземная",1,0)))</f>
        <v>2</v>
      </c>
      <c r="G571" s="103">
        <f t="shared" si="90"/>
        <v>0.05</v>
      </c>
      <c r="H571" s="103">
        <f ca="1">IF(C571=0,0,(YEAR(TODAY())-'14.1.ТС УЧ'!F570)*0.85)</f>
        <v>2.5499999999999998</v>
      </c>
      <c r="I571" s="103">
        <f>IF(C571=0,0,'14.1.ТС УЧ'!I570/1000)</f>
        <v>1.4E-2</v>
      </c>
      <c r="J571" s="24">
        <f>IF(C571=0,0,'14.1.ТС УЧ'!H570/1000)</f>
        <v>2.7E-2</v>
      </c>
      <c r="K571" s="103">
        <f t="shared" si="91"/>
        <v>1.4E-2</v>
      </c>
      <c r="L571" s="25">
        <f t="shared" ca="1" si="92"/>
        <v>0.8</v>
      </c>
      <c r="M571" s="25">
        <f t="shared" ca="1" si="93"/>
        <v>9.2000461083541023E-4</v>
      </c>
      <c r="N571" s="25">
        <f t="shared" ca="1" si="94"/>
        <v>6.571461505967216E-2</v>
      </c>
      <c r="O571" s="24">
        <f t="shared" si="95"/>
        <v>3.7060134739671082</v>
      </c>
      <c r="P571" s="11">
        <f t="shared" si="96"/>
        <v>0.2698317226919168</v>
      </c>
      <c r="Q571" s="11">
        <f t="shared" si="97"/>
        <v>0</v>
      </c>
      <c r="R571" s="10">
        <f t="shared" ca="1" si="98"/>
        <v>0.99908041846365314</v>
      </c>
      <c r="U571" s="10">
        <f t="shared" ca="1" si="99"/>
        <v>228.73669931336684</v>
      </c>
    </row>
    <row r="572" spans="2:21" ht="43.2" x14ac:dyDescent="0.3">
      <c r="B572" s="103">
        <v>566</v>
      </c>
      <c r="C572" s="103" t="str">
        <f>'14.1.ТС УЧ'!C571</f>
        <v xml:space="preserve">Блочно-модульная котельная EMS-5600M (п. Сатис) </v>
      </c>
      <c r="D572" s="103" t="str">
        <f>'14.1.ТС УЧ'!D571</f>
        <v>ТК22А</v>
      </c>
      <c r="E572" s="103" t="str">
        <f>'14.1.ТС УЧ'!E571</f>
        <v xml:space="preserve">ул. Советская, 12 </v>
      </c>
      <c r="F572" s="103">
        <f>IF('14.1.ТС УЧ'!G571="Подземная канальная или подвальная",2,IF('14.1.ТС УЧ'!G571="Подземная бесканальная",2,IF('14.1.ТС УЧ'!G571="Надземная",1,0)))</f>
        <v>2</v>
      </c>
      <c r="G572" s="103">
        <f t="shared" si="90"/>
        <v>0.05</v>
      </c>
      <c r="H572" s="103">
        <f ca="1">IF(C572=0,0,(YEAR(TODAY())-'14.1.ТС УЧ'!F571)*0.85)</f>
        <v>2.5499999999999998</v>
      </c>
      <c r="I572" s="103">
        <f>IF(C572=0,0,'14.1.ТС УЧ'!I571/1000)</f>
        <v>3.6999999999999998E-2</v>
      </c>
      <c r="J572" s="24">
        <f>IF(C572=0,0,'14.1.ТС УЧ'!H571/1000)</f>
        <v>2.7E-2</v>
      </c>
      <c r="K572" s="103">
        <f t="shared" si="91"/>
        <v>3.6999999999999998E-2</v>
      </c>
      <c r="L572" s="25">
        <f t="shared" ca="1" si="92"/>
        <v>0.8</v>
      </c>
      <c r="M572" s="25">
        <f t="shared" ca="1" si="93"/>
        <v>2.4314407572078697E-3</v>
      </c>
      <c r="N572" s="25">
        <f t="shared" ca="1" si="94"/>
        <v>6.571461505967216E-2</v>
      </c>
      <c r="O572" s="24">
        <f t="shared" si="95"/>
        <v>3.7043637351571603</v>
      </c>
      <c r="P572" s="11">
        <f t="shared" si="96"/>
        <v>0.26995189228024724</v>
      </c>
      <c r="Q572" s="11">
        <f t="shared" si="97"/>
        <v>0</v>
      </c>
      <c r="R572" s="10">
        <f t="shared" ca="1" si="98"/>
        <v>0.99757151280058487</v>
      </c>
      <c r="U572" s="10">
        <f t="shared" ca="1" si="99"/>
        <v>228.74570625433202</v>
      </c>
    </row>
    <row r="573" spans="2:21" ht="43.2" x14ac:dyDescent="0.3">
      <c r="B573" s="103">
        <v>567</v>
      </c>
      <c r="C573" s="103" t="str">
        <f>'14.1.ТС УЧ'!C572</f>
        <v xml:space="preserve">Блочно-модульная котельная EMS-5600M (п. Сатис) </v>
      </c>
      <c r="D573" s="103" t="str">
        <f>'14.1.ТС УЧ'!D572</f>
        <v>ТК22А</v>
      </c>
      <c r="E573" s="103" t="str">
        <f>'14.1.ТС УЧ'!E572</f>
        <v xml:space="preserve">ул. Советская, 8 </v>
      </c>
      <c r="F573" s="103">
        <f>IF('14.1.ТС УЧ'!G572="Подземная канальная или подвальная",2,IF('14.1.ТС УЧ'!G572="Подземная бесканальная",2,IF('14.1.ТС УЧ'!G572="Надземная",1,0)))</f>
        <v>2</v>
      </c>
      <c r="G573" s="103">
        <f t="shared" si="90"/>
        <v>0.05</v>
      </c>
      <c r="H573" s="103">
        <f ca="1">IF(C573=0,0,(YEAR(TODAY())-'14.1.ТС УЧ'!F572)*0.85)</f>
        <v>33.15</v>
      </c>
      <c r="I573" s="103">
        <f>IF(C573=0,0,'14.1.ТС УЧ'!I572/1000)</f>
        <v>4.4999999999999998E-2</v>
      </c>
      <c r="J573" s="24">
        <f>IF(C573=0,0,'14.1.ТС УЧ'!H572/1000)</f>
        <v>2.7E-2</v>
      </c>
      <c r="K573" s="103">
        <f t="shared" si="91"/>
        <v>4.4999999999999998E-2</v>
      </c>
      <c r="L573" s="25">
        <f t="shared" ca="1" si="92"/>
        <v>2.623089494497302</v>
      </c>
      <c r="M573" s="25">
        <f t="shared" ca="1" si="93"/>
        <v>1.5738881740330918E-2</v>
      </c>
      <c r="N573" s="25">
        <f t="shared" ca="1" si="94"/>
        <v>0.34975292756290927</v>
      </c>
      <c r="O573" s="24">
        <f t="shared" si="95"/>
        <v>3.7037899129623959</v>
      </c>
      <c r="P573" s="11">
        <f t="shared" si="96"/>
        <v>0.26999371549132273</v>
      </c>
      <c r="Q573" s="11">
        <f t="shared" si="97"/>
        <v>0</v>
      </c>
      <c r="R573" s="10">
        <f t="shared" ca="1" si="98"/>
        <v>0.98438432722156244</v>
      </c>
      <c r="U573" s="10">
        <f t="shared" ca="1" si="99"/>
        <v>228.80399976576317</v>
      </c>
    </row>
    <row r="574" spans="2:21" ht="43.2" x14ac:dyDescent="0.3">
      <c r="B574" s="103">
        <v>568</v>
      </c>
      <c r="C574" s="103" t="str">
        <f>'14.1.ТС УЧ'!C573</f>
        <v xml:space="preserve">Блочно-модульная котельная EMS-5600M (п. Сатис) </v>
      </c>
      <c r="D574" s="103" t="str">
        <f>'14.1.ТС УЧ'!D573</f>
        <v>ТК41</v>
      </c>
      <c r="E574" s="103" t="str">
        <f>'14.1.ТС УЧ'!E573</f>
        <v xml:space="preserve">ул. Первомайская, 35А </v>
      </c>
      <c r="F574" s="103">
        <f>IF('14.1.ТС УЧ'!G573="Подземная канальная или подвальная",2,IF('14.1.ТС УЧ'!G573="Подземная бесканальная",2,IF('14.1.ТС УЧ'!G573="Надземная",1,0)))</f>
        <v>2</v>
      </c>
      <c r="G574" s="103">
        <f t="shared" si="90"/>
        <v>0.05</v>
      </c>
      <c r="H574" s="103">
        <f ca="1">IF(C574=0,0,(YEAR(TODAY())-'14.1.ТС УЧ'!F573)*0.85)</f>
        <v>28.9</v>
      </c>
      <c r="I574" s="103">
        <f>IF(C574=0,0,'14.1.ТС УЧ'!I573/1000)</f>
        <v>1.2500000000000001E-2</v>
      </c>
      <c r="J574" s="24">
        <f>IF(C574=0,0,'14.1.ТС УЧ'!H573/1000)</f>
        <v>2.7E-2</v>
      </c>
      <c r="K574" s="103">
        <f t="shared" si="91"/>
        <v>1.2500000000000001E-2</v>
      </c>
      <c r="L574" s="25">
        <f t="shared" ca="1" si="92"/>
        <v>2.1209260714102172</v>
      </c>
      <c r="M574" s="25">
        <f t="shared" ca="1" si="93"/>
        <v>2.0535837804524903E-3</v>
      </c>
      <c r="N574" s="25">
        <f t="shared" ca="1" si="94"/>
        <v>0.16428670243619922</v>
      </c>
      <c r="O574" s="24">
        <f t="shared" si="95"/>
        <v>3.7061210656286265</v>
      </c>
      <c r="P574" s="11">
        <f t="shared" si="96"/>
        <v>0.26982388926098977</v>
      </c>
      <c r="Q574" s="11">
        <f t="shared" si="97"/>
        <v>0</v>
      </c>
      <c r="R574" s="10">
        <f t="shared" ca="1" si="98"/>
        <v>0.99794852338006212</v>
      </c>
      <c r="U574" s="10">
        <f t="shared" ca="1" si="99"/>
        <v>228.81161059587194</v>
      </c>
    </row>
    <row r="575" spans="2:21" ht="43.2" x14ac:dyDescent="0.3">
      <c r="B575" s="103">
        <v>569</v>
      </c>
      <c r="C575" s="103" t="str">
        <f>'14.1.ТС УЧ'!C574</f>
        <v xml:space="preserve">Блочно-модульная котельная EMS-5600M (п. Сатис) </v>
      </c>
      <c r="D575" s="103" t="str">
        <f>'14.1.ТС УЧ'!D574</f>
        <v>ТК36А</v>
      </c>
      <c r="E575" s="103" t="str">
        <f>'14.1.ТС УЧ'!E574</f>
        <v xml:space="preserve">ул. Первомайская, 18А </v>
      </c>
      <c r="F575" s="103">
        <f>IF('14.1.ТС УЧ'!G574="Подземная канальная или подвальная",2,IF('14.1.ТС УЧ'!G574="Подземная бесканальная",2,IF('14.1.ТС УЧ'!G574="Надземная",1,0)))</f>
        <v>2</v>
      </c>
      <c r="G575" s="103">
        <f t="shared" si="90"/>
        <v>0.05</v>
      </c>
      <c r="H575" s="103">
        <f ca="1">IF(C575=0,0,(YEAR(TODAY())-'14.1.ТС УЧ'!F574)*0.85)</f>
        <v>32.299999999999997</v>
      </c>
      <c r="I575" s="103">
        <f>IF(C575=0,0,'14.1.ТС УЧ'!I574/1000)</f>
        <v>1.2E-2</v>
      </c>
      <c r="J575" s="24">
        <f>IF(C575=0,0,'14.1.ТС УЧ'!H574/1000)</f>
        <v>2.7E-2</v>
      </c>
      <c r="K575" s="103">
        <f t="shared" si="91"/>
        <v>1.2E-2</v>
      </c>
      <c r="L575" s="25">
        <f t="shared" ca="1" si="92"/>
        <v>2.5139439617343742</v>
      </c>
      <c r="M575" s="25">
        <f t="shared" ca="1" si="93"/>
        <v>3.5404244749728522E-3</v>
      </c>
      <c r="N575" s="25">
        <f t="shared" ca="1" si="94"/>
        <v>0.29503537291440435</v>
      </c>
      <c r="O575" s="24">
        <f t="shared" si="95"/>
        <v>3.7061569295157999</v>
      </c>
      <c r="P575" s="11">
        <f t="shared" si="96"/>
        <v>0.26982127821841789</v>
      </c>
      <c r="Q575" s="11">
        <f t="shared" si="97"/>
        <v>0</v>
      </c>
      <c r="R575" s="10">
        <f t="shared" ca="1" si="98"/>
        <v>0.99646583543799649</v>
      </c>
      <c r="U575" s="10">
        <f t="shared" ca="1" si="99"/>
        <v>228.82473196457329</v>
      </c>
    </row>
    <row r="576" spans="2:21" ht="43.2" x14ac:dyDescent="0.3">
      <c r="B576" s="103">
        <v>570</v>
      </c>
      <c r="C576" s="103" t="str">
        <f>'14.1.ТС УЧ'!C575</f>
        <v xml:space="preserve">Блочно-модульная котельная EMS-5600M (п. Сатис) </v>
      </c>
      <c r="D576" s="103" t="str">
        <f>'14.1.ТС УЧ'!D575</f>
        <v>ТК30А</v>
      </c>
      <c r="E576" s="103" t="str">
        <f>'14.1.ТС УЧ'!E575</f>
        <v xml:space="preserve">ул. Первомайская, 24 </v>
      </c>
      <c r="F576" s="103">
        <f>IF('14.1.ТС УЧ'!G575="Подземная канальная или подвальная",2,IF('14.1.ТС УЧ'!G575="Подземная бесканальная",2,IF('14.1.ТС УЧ'!G575="Надземная",1,0)))</f>
        <v>2</v>
      </c>
      <c r="G576" s="103">
        <f t="shared" si="90"/>
        <v>0.05</v>
      </c>
      <c r="H576" s="103">
        <f ca="1">IF(C576=0,0,(YEAR(TODAY())-'14.1.ТС УЧ'!F575)*0.85)</f>
        <v>39.1</v>
      </c>
      <c r="I576" s="103">
        <f>IF(C576=0,0,'14.1.ТС УЧ'!I575/1000)</f>
        <v>1.7999999999999999E-2</v>
      </c>
      <c r="J576" s="24">
        <f>IF(C576=0,0,'14.1.ТС УЧ'!H575/1000)</f>
        <v>2.7E-2</v>
      </c>
      <c r="K576" s="103">
        <f t="shared" si="91"/>
        <v>1.7999999999999999E-2</v>
      </c>
      <c r="L576" s="25">
        <f t="shared" ca="1" si="92"/>
        <v>3.5319595118506055</v>
      </c>
      <c r="M576" s="25">
        <f t="shared" ca="1" si="93"/>
        <v>2.8419084479492551E-2</v>
      </c>
      <c r="N576" s="25">
        <f t="shared" ca="1" si="94"/>
        <v>1.5788380266384752</v>
      </c>
      <c r="O576" s="24">
        <f t="shared" si="95"/>
        <v>3.7057265628697262</v>
      </c>
      <c r="P576" s="11">
        <f t="shared" si="96"/>
        <v>0.26985261406486422</v>
      </c>
      <c r="Q576" s="11">
        <f t="shared" si="97"/>
        <v>0</v>
      </c>
      <c r="R576" s="10">
        <f t="shared" ca="1" si="98"/>
        <v>0.97198093930791396</v>
      </c>
      <c r="U576" s="10">
        <f t="shared" ca="1" si="99"/>
        <v>228.93004532082139</v>
      </c>
    </row>
    <row r="577" spans="2:21" ht="43.2" x14ac:dyDescent="0.3">
      <c r="B577" s="103">
        <v>571</v>
      </c>
      <c r="C577" s="103" t="str">
        <f>'14.1.ТС УЧ'!C576</f>
        <v xml:space="preserve">Блочно-модульная котельная EMS-5600M (п. Сатис) </v>
      </c>
      <c r="D577" s="103" t="str">
        <f>'14.1.ТС УЧ'!D576</f>
        <v>ТК30А</v>
      </c>
      <c r="E577" s="103" t="str">
        <f>'14.1.ТС УЧ'!E576</f>
        <v xml:space="preserve">ул. Первомайская, 26/1 </v>
      </c>
      <c r="F577" s="103">
        <f>IF('14.1.ТС УЧ'!G576="Подземная канальная или подвальная",2,IF('14.1.ТС УЧ'!G576="Подземная бесканальная",2,IF('14.1.ТС УЧ'!G576="Надземная",1,0)))</f>
        <v>2</v>
      </c>
      <c r="G577" s="103">
        <f t="shared" si="90"/>
        <v>0.05</v>
      </c>
      <c r="H577" s="103">
        <f ca="1">IF(C577=0,0,(YEAR(TODAY())-'14.1.ТС УЧ'!F576)*0.85)</f>
        <v>39.1</v>
      </c>
      <c r="I577" s="103">
        <f>IF(C577=0,0,'14.1.ТС УЧ'!I576/1000)</f>
        <v>2.5000000000000001E-2</v>
      </c>
      <c r="J577" s="24">
        <f>IF(C577=0,0,'14.1.ТС УЧ'!H576/1000)</f>
        <v>2.7E-2</v>
      </c>
      <c r="K577" s="103">
        <f t="shared" si="91"/>
        <v>2.5000000000000001E-2</v>
      </c>
      <c r="L577" s="25">
        <f t="shared" ca="1" si="92"/>
        <v>3.5319595118506055</v>
      </c>
      <c r="M577" s="25">
        <f t="shared" ca="1" si="93"/>
        <v>3.9470950665961881E-2</v>
      </c>
      <c r="N577" s="25">
        <f t="shared" ca="1" si="94"/>
        <v>1.5788380266384752</v>
      </c>
      <c r="O577" s="24">
        <f t="shared" si="95"/>
        <v>3.7052244684493072</v>
      </c>
      <c r="P577" s="11">
        <f t="shared" si="96"/>
        <v>0.26988918175273607</v>
      </c>
      <c r="Q577" s="11">
        <f t="shared" si="97"/>
        <v>0</v>
      </c>
      <c r="R577" s="10">
        <f t="shared" ca="1" si="98"/>
        <v>0.96129787864818683</v>
      </c>
      <c r="U577" s="10">
        <f t="shared" ca="1" si="99"/>
        <v>229.07629405302188</v>
      </c>
    </row>
    <row r="578" spans="2:21" ht="43.2" x14ac:dyDescent="0.3">
      <c r="B578" s="103">
        <v>572</v>
      </c>
      <c r="C578" s="103" t="str">
        <f>'14.1.ТС УЧ'!C577</f>
        <v xml:space="preserve">Блочно-модульная котельная EMS-5600M (п. Сатис) </v>
      </c>
      <c r="D578" s="103" t="str">
        <f>'14.1.ТС УЧ'!D577</f>
        <v>ТК30</v>
      </c>
      <c r="E578" s="103" t="str">
        <f>'14.1.ТС УЧ'!E577</f>
        <v xml:space="preserve">ул. Первомайская, 26А </v>
      </c>
      <c r="F578" s="103">
        <f>IF('14.1.ТС УЧ'!G577="Подземная канальная или подвальная",2,IF('14.1.ТС УЧ'!G577="Подземная бесканальная",2,IF('14.1.ТС УЧ'!G577="Надземная",1,0)))</f>
        <v>2</v>
      </c>
      <c r="G578" s="103">
        <f t="shared" si="90"/>
        <v>0.05</v>
      </c>
      <c r="H578" s="103">
        <f ca="1">IF(C578=0,0,(YEAR(TODAY())-'14.1.ТС УЧ'!F577)*0.85)</f>
        <v>39.1</v>
      </c>
      <c r="I578" s="103">
        <f>IF(C578=0,0,'14.1.ТС УЧ'!I577/1000)</f>
        <v>1.7999999999999999E-2</v>
      </c>
      <c r="J578" s="24">
        <f>IF(C578=0,0,'14.1.ТС УЧ'!H577/1000)</f>
        <v>2.7E-2</v>
      </c>
      <c r="K578" s="103">
        <f t="shared" si="91"/>
        <v>1.7999999999999999E-2</v>
      </c>
      <c r="L578" s="25">
        <f t="shared" ca="1" si="92"/>
        <v>3.5319595118506055</v>
      </c>
      <c r="M578" s="25">
        <f t="shared" ca="1" si="93"/>
        <v>2.8419084479492551E-2</v>
      </c>
      <c r="N578" s="25">
        <f t="shared" ca="1" si="94"/>
        <v>1.5788380266384752</v>
      </c>
      <c r="O578" s="24">
        <f t="shared" si="95"/>
        <v>3.7057265628697262</v>
      </c>
      <c r="P578" s="11">
        <f t="shared" si="96"/>
        <v>0.26985261406486422</v>
      </c>
      <c r="Q578" s="11">
        <f t="shared" si="97"/>
        <v>0</v>
      </c>
      <c r="R578" s="10">
        <f t="shared" ca="1" si="98"/>
        <v>0.97198093930791396</v>
      </c>
      <c r="U578" s="10">
        <f t="shared" ca="1" si="99"/>
        <v>229.18160740926999</v>
      </c>
    </row>
    <row r="579" spans="2:21" ht="43.2" x14ac:dyDescent="0.3">
      <c r="B579" s="103">
        <v>573</v>
      </c>
      <c r="C579" s="103" t="str">
        <f>'14.1.ТС УЧ'!C578</f>
        <v xml:space="preserve">Блочно-модульная котельная EMS-5600M (п. Сатис) </v>
      </c>
      <c r="D579" s="103" t="str">
        <f>'14.1.ТС УЧ'!D578</f>
        <v>ТК30</v>
      </c>
      <c r="E579" s="103" t="str">
        <f>'14.1.ТС УЧ'!E578</f>
        <v xml:space="preserve">ул. Советская, 4 </v>
      </c>
      <c r="F579" s="103">
        <f>IF('14.1.ТС УЧ'!G578="Подземная канальная или подвальная",2,IF('14.1.ТС УЧ'!G578="Подземная бесканальная",2,IF('14.1.ТС УЧ'!G578="Надземная",1,0)))</f>
        <v>2</v>
      </c>
      <c r="G579" s="103">
        <f t="shared" si="90"/>
        <v>0.05</v>
      </c>
      <c r="H579" s="103">
        <f ca="1">IF(C579=0,0,(YEAR(TODAY())-'14.1.ТС УЧ'!F578)*0.85)</f>
        <v>39.1</v>
      </c>
      <c r="I579" s="103">
        <f>IF(C579=0,0,'14.1.ТС УЧ'!I578/1000)</f>
        <v>3.4000000000000002E-2</v>
      </c>
      <c r="J579" s="24">
        <f>IF(C579=0,0,'14.1.ТС УЧ'!H578/1000)</f>
        <v>2.7E-2</v>
      </c>
      <c r="K579" s="103">
        <f t="shared" si="91"/>
        <v>3.4000000000000002E-2</v>
      </c>
      <c r="L579" s="25">
        <f t="shared" ca="1" si="92"/>
        <v>3.5319595118506055</v>
      </c>
      <c r="M579" s="25">
        <f t="shared" ca="1" si="93"/>
        <v>5.3680492905708158E-2</v>
      </c>
      <c r="N579" s="25">
        <f t="shared" ca="1" si="94"/>
        <v>1.5788380266384752</v>
      </c>
      <c r="O579" s="24">
        <f t="shared" si="95"/>
        <v>3.7045789184801974</v>
      </c>
      <c r="P579" s="11">
        <f t="shared" si="96"/>
        <v>0.26993621191642742</v>
      </c>
      <c r="Q579" s="11">
        <f t="shared" si="97"/>
        <v>0</v>
      </c>
      <c r="R579" s="10">
        <f t="shared" ca="1" si="98"/>
        <v>0.94773486614553692</v>
      </c>
      <c r="U579" s="10">
        <f t="shared" ca="1" si="99"/>
        <v>229.38047103162211</v>
      </c>
    </row>
    <row r="580" spans="2:21" ht="43.2" x14ac:dyDescent="0.3">
      <c r="B580" s="103">
        <v>574</v>
      </c>
      <c r="C580" s="103" t="str">
        <f>'14.1.ТС УЧ'!C579</f>
        <v xml:space="preserve">Блочно-модульная котельная EMS-5600M (п. Сатис) </v>
      </c>
      <c r="D580" s="103" t="str">
        <f>'14.1.ТС УЧ'!D579</f>
        <v>ГрОт-Советская, 16</v>
      </c>
      <c r="E580" s="103" t="str">
        <f>'14.1.ТС УЧ'!E579</f>
        <v xml:space="preserve">ул. Советская, 16 </v>
      </c>
      <c r="F580" s="103">
        <f>IF('14.1.ТС УЧ'!G579="Подземная канальная или подвальная",2,IF('14.1.ТС УЧ'!G579="Подземная бесканальная",2,IF('14.1.ТС УЧ'!G579="Надземная",1,0)))</f>
        <v>2</v>
      </c>
      <c r="G580" s="103">
        <f t="shared" si="90"/>
        <v>0.05</v>
      </c>
      <c r="H580" s="103">
        <f ca="1">IF(C580=0,0,(YEAR(TODAY())-'14.1.ТС УЧ'!F579)*0.85)</f>
        <v>34.85</v>
      </c>
      <c r="I580" s="103">
        <f>IF(C580=0,0,'14.1.ТС УЧ'!I579/1000)</f>
        <v>2E-3</v>
      </c>
      <c r="J580" s="24">
        <f>IF(C580=0,0,'14.1.ТС УЧ'!H579/1000)</f>
        <v>2.7E-2</v>
      </c>
      <c r="K580" s="103">
        <f t="shared" si="91"/>
        <v>2E-3</v>
      </c>
      <c r="L580" s="25">
        <f t="shared" ca="1" si="92"/>
        <v>2.8558023001364887</v>
      </c>
      <c r="M580" s="25">
        <f t="shared" ca="1" si="93"/>
        <v>1.0144278663580984E-3</v>
      </c>
      <c r="N580" s="25">
        <f t="shared" ca="1" si="94"/>
        <v>0.50721393317904917</v>
      </c>
      <c r="O580" s="24">
        <f t="shared" si="95"/>
        <v>3.7068742072592555</v>
      </c>
      <c r="P580" s="11">
        <f t="shared" si="96"/>
        <v>0.26976906797691635</v>
      </c>
      <c r="Q580" s="11">
        <f t="shared" si="97"/>
        <v>0</v>
      </c>
      <c r="R580" s="10">
        <f t="shared" ca="1" si="98"/>
        <v>0.99898608649164888</v>
      </c>
      <c r="U580" s="10">
        <f t="shared" ca="1" si="99"/>
        <v>229.38423138811504</v>
      </c>
    </row>
    <row r="581" spans="2:21" ht="43.2" x14ac:dyDescent="0.3">
      <c r="B581" s="103">
        <v>575</v>
      </c>
      <c r="C581" s="103" t="str">
        <f>'14.1.ТС УЧ'!C580</f>
        <v xml:space="preserve">Блочно-модульная котельная EMS-5600M (п. Сатис) </v>
      </c>
      <c r="D581" s="103" t="str">
        <f>'14.1.ТС УЧ'!D580</f>
        <v>ГрОт-Советская, 16</v>
      </c>
      <c r="E581" s="103" t="str">
        <f>'14.1.ТС УЧ'!E580</f>
        <v xml:space="preserve">ГрОт-Советская, 16 </v>
      </c>
      <c r="F581" s="103">
        <f>IF('14.1.ТС УЧ'!G580="Подземная канальная или подвальная",2,IF('14.1.ТС УЧ'!G580="Подземная бесканальная",2,IF('14.1.ТС УЧ'!G580="Надземная",1,0)))</f>
        <v>2</v>
      </c>
      <c r="G581" s="103">
        <f t="shared" si="90"/>
        <v>0.05</v>
      </c>
      <c r="H581" s="103">
        <f ca="1">IF(C581=0,0,(YEAR(TODAY())-'14.1.ТС УЧ'!F580)*0.85)</f>
        <v>34.85</v>
      </c>
      <c r="I581" s="103">
        <f>IF(C581=0,0,'14.1.ТС УЧ'!I580/1000)</f>
        <v>8.5000000000000006E-3</v>
      </c>
      <c r="J581" s="24">
        <f>IF(C581=0,0,'14.1.ТС УЧ'!H580/1000)</f>
        <v>2.7E-2</v>
      </c>
      <c r="K581" s="103">
        <f t="shared" si="91"/>
        <v>8.5000000000000006E-3</v>
      </c>
      <c r="L581" s="25">
        <f t="shared" ca="1" si="92"/>
        <v>2.8558023001364887</v>
      </c>
      <c r="M581" s="25">
        <f t="shared" ca="1" si="93"/>
        <v>4.311318432021918E-3</v>
      </c>
      <c r="N581" s="25">
        <f t="shared" ca="1" si="94"/>
        <v>0.50721393317904917</v>
      </c>
      <c r="O581" s="24">
        <f t="shared" si="95"/>
        <v>3.7064079767260094</v>
      </c>
      <c r="P581" s="11">
        <f t="shared" si="96"/>
        <v>0.2698030023352509</v>
      </c>
      <c r="Q581" s="11">
        <f t="shared" si="97"/>
        <v>0</v>
      </c>
      <c r="R581" s="10">
        <f t="shared" ca="1" si="98"/>
        <v>0.99569796195959115</v>
      </c>
      <c r="U581" s="10">
        <f t="shared" ca="1" si="99"/>
        <v>229.40021089314169</v>
      </c>
    </row>
    <row r="582" spans="2:21" x14ac:dyDescent="0.3"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2:21" x14ac:dyDescent="0.3"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2:21" x14ac:dyDescent="0.3"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2:21" x14ac:dyDescent="0.3"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2:21" x14ac:dyDescent="0.3"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2:21" x14ac:dyDescent="0.3"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2:21" x14ac:dyDescent="0.3"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2:21" x14ac:dyDescent="0.3"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2:21" x14ac:dyDescent="0.3"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2:21" x14ac:dyDescent="0.3"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2:21" x14ac:dyDescent="0.3"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3:15" x14ac:dyDescent="0.3"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3:15" x14ac:dyDescent="0.3"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3:15" x14ac:dyDescent="0.3"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3:15" x14ac:dyDescent="0.3"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3:15" x14ac:dyDescent="0.3"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3:15" x14ac:dyDescent="0.3"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3:15" x14ac:dyDescent="0.3"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3:15" x14ac:dyDescent="0.3"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3:15" x14ac:dyDescent="0.3"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3:15" x14ac:dyDescent="0.3"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3:15" x14ac:dyDescent="0.3"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3:15" x14ac:dyDescent="0.3"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3:15" x14ac:dyDescent="0.3"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3:15" x14ac:dyDescent="0.3"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3:15" x14ac:dyDescent="0.3"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3:15" x14ac:dyDescent="0.3"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3:15" x14ac:dyDescent="0.3"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3:15" x14ac:dyDescent="0.3"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3:15" x14ac:dyDescent="0.3"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3:15" x14ac:dyDescent="0.3"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3:15" x14ac:dyDescent="0.3"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3:15" x14ac:dyDescent="0.3"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3:15" x14ac:dyDescent="0.3"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3:15" x14ac:dyDescent="0.3"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3:15" x14ac:dyDescent="0.3"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3:15" x14ac:dyDescent="0.3"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3:15" x14ac:dyDescent="0.3"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3:15" x14ac:dyDescent="0.3"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3:15" x14ac:dyDescent="0.3"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3:15" x14ac:dyDescent="0.3"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3:15" x14ac:dyDescent="0.3"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3:15" x14ac:dyDescent="0.3"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3:15" x14ac:dyDescent="0.3"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3:15" x14ac:dyDescent="0.3"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3:15" x14ac:dyDescent="0.3"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3:15" x14ac:dyDescent="0.3"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3:15" x14ac:dyDescent="0.3"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3:15" x14ac:dyDescent="0.3"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3:15" x14ac:dyDescent="0.3"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3:15" x14ac:dyDescent="0.3"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3:15" x14ac:dyDescent="0.3"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3:15" x14ac:dyDescent="0.3"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3:15" x14ac:dyDescent="0.3"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3:15" x14ac:dyDescent="0.3"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3:15" x14ac:dyDescent="0.3"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3:15" x14ac:dyDescent="0.3"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3:15" x14ac:dyDescent="0.3"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3:15" x14ac:dyDescent="0.3"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3:15" x14ac:dyDescent="0.3"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3:15" x14ac:dyDescent="0.3"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3:15" x14ac:dyDescent="0.3"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3:15" x14ac:dyDescent="0.3"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3:15" x14ac:dyDescent="0.3"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</sheetData>
  <mergeCells count="2">
    <mergeCell ref="B2:S2"/>
    <mergeCell ref="B6:R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367D5-E5E3-45C6-BBDF-3D0B9EA120B3}">
  <sheetPr>
    <tabColor rgb="FF002060"/>
  </sheetPr>
  <dimension ref="A1:BR565"/>
  <sheetViews>
    <sheetView topLeftCell="C226" zoomScale="103" zoomScaleNormal="60" workbookViewId="0">
      <selection activeCell="D235" sqref="D235"/>
    </sheetView>
  </sheetViews>
  <sheetFormatPr defaultColWidth="8.88671875" defaultRowHeight="13.8" x14ac:dyDescent="0.25"/>
  <cols>
    <col min="1" max="1" width="8.88671875" style="8"/>
    <col min="2" max="2" width="37.5546875" style="8" customWidth="1"/>
    <col min="3" max="3" width="16.109375" style="8" customWidth="1"/>
    <col min="4" max="4" width="22.5546875" style="8" customWidth="1"/>
    <col min="5" max="5" width="8.88671875" style="8" customWidth="1"/>
    <col min="6" max="6" width="14.109375" style="8" customWidth="1"/>
    <col min="7" max="7" width="14.5546875" style="8" customWidth="1"/>
    <col min="8" max="8" width="18" style="8" customWidth="1"/>
    <col min="9" max="9" width="13.33203125" style="8" customWidth="1"/>
    <col min="10" max="10" width="13.44140625" style="8" customWidth="1"/>
    <col min="11" max="11" width="11.88671875" style="8" customWidth="1"/>
    <col min="12" max="12" width="16.44140625" style="8" customWidth="1"/>
    <col min="13" max="13" width="16.6640625" style="8" customWidth="1"/>
    <col min="14" max="14" width="13.33203125" style="8" customWidth="1"/>
    <col min="15" max="15" width="25.6640625" style="8" customWidth="1"/>
    <col min="16" max="16" width="13.88671875" style="8" customWidth="1"/>
    <col min="17" max="18" width="17.6640625" style="8" customWidth="1"/>
    <col min="19" max="19" width="19" style="8" customWidth="1"/>
    <col min="20" max="20" width="18.6640625" style="8" customWidth="1"/>
    <col min="21" max="21" width="17.33203125" style="8" customWidth="1"/>
    <col min="22" max="22" width="12" style="8" customWidth="1"/>
    <col min="23" max="23" width="9" style="8" customWidth="1"/>
    <col min="24" max="24" width="13.44140625" style="8" customWidth="1"/>
    <col min="25" max="25" width="14" style="8" customWidth="1"/>
    <col min="26" max="26" width="12" style="8" customWidth="1"/>
    <col min="27" max="28" width="8.88671875" style="8" customWidth="1"/>
    <col min="29" max="29" width="21" style="8" customWidth="1"/>
    <col min="30" max="30" width="15.88671875" style="8" customWidth="1"/>
    <col min="31" max="31" width="14.6640625" style="8" customWidth="1"/>
    <col min="32" max="32" width="13.44140625" style="8" customWidth="1"/>
    <col min="33" max="33" width="15.6640625" style="8" customWidth="1"/>
    <col min="34" max="35" width="11.5546875" style="8" customWidth="1"/>
    <col min="36" max="36" width="8.88671875" style="8" customWidth="1"/>
    <col min="37" max="37" width="15.33203125" style="8" customWidth="1"/>
    <col min="38" max="38" width="13.33203125" style="8" customWidth="1"/>
    <col min="39" max="39" width="11.88671875" style="8" customWidth="1"/>
    <col min="40" max="41" width="8.88671875" style="8" customWidth="1"/>
    <col min="42" max="42" width="25.88671875" style="8" customWidth="1"/>
    <col min="43" max="48" width="8.88671875" style="8" customWidth="1"/>
    <col min="49" max="49" width="12.109375" style="8" customWidth="1"/>
    <col min="50" max="50" width="32.6640625" style="8" customWidth="1"/>
    <col min="51" max="52" width="8.88671875" style="8" customWidth="1"/>
    <col min="53" max="53" width="24.109375" style="8" customWidth="1"/>
    <col min="54" max="54" width="17.6640625" style="8" customWidth="1"/>
    <col min="55" max="59" width="9" style="8" customWidth="1"/>
    <col min="60" max="62" width="8.88671875" style="8" customWidth="1"/>
    <col min="63" max="63" width="26.6640625" style="8" customWidth="1"/>
    <col min="64" max="64" width="18.33203125" style="8" customWidth="1"/>
    <col min="65" max="65" width="8" style="8" customWidth="1"/>
    <col min="66" max="66" width="8.88671875" style="8" customWidth="1"/>
    <col min="67" max="67" width="8.88671875" style="8"/>
    <col min="68" max="68" width="21.109375" style="8" customWidth="1"/>
    <col min="69" max="69" width="54.44140625" style="8" customWidth="1"/>
    <col min="70" max="70" width="7.6640625" style="8" customWidth="1"/>
    <col min="71" max="16384" width="8.88671875" style="8"/>
  </cols>
  <sheetData>
    <row r="1" spans="1:70" x14ac:dyDescent="0.25">
      <c r="A1" s="58"/>
      <c r="B1" s="57"/>
      <c r="C1" s="57"/>
      <c r="D1" s="57"/>
      <c r="E1" s="57"/>
      <c r="F1" s="49"/>
      <c r="G1" s="49"/>
      <c r="H1" s="49"/>
      <c r="I1" s="49"/>
      <c r="J1" s="49"/>
      <c r="K1" s="49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57"/>
      <c r="AP1" s="57"/>
      <c r="AQ1" s="57"/>
      <c r="AR1" s="57"/>
      <c r="AS1" s="57"/>
      <c r="AT1" s="57"/>
      <c r="AU1" s="57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5"/>
      <c r="BJ1" s="83"/>
      <c r="BK1" s="76"/>
      <c r="BL1" s="76"/>
      <c r="BM1" s="75"/>
      <c r="BO1" s="66"/>
      <c r="BP1" s="99"/>
      <c r="BQ1" s="99"/>
      <c r="BR1" s="66"/>
    </row>
    <row r="2" spans="1:70" ht="37.950000000000003" customHeight="1" x14ac:dyDescent="0.25">
      <c r="A2" s="58"/>
      <c r="B2" s="111" t="s">
        <v>53</v>
      </c>
      <c r="C2" s="111"/>
      <c r="D2" s="57"/>
      <c r="E2" s="57"/>
      <c r="F2" s="49"/>
      <c r="G2" s="118" t="s">
        <v>888</v>
      </c>
      <c r="H2" s="119"/>
      <c r="I2" s="120"/>
      <c r="J2" s="49"/>
      <c r="K2" s="49"/>
      <c r="L2" s="61"/>
      <c r="M2" s="111" t="s">
        <v>887</v>
      </c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61"/>
      <c r="AB2" s="41"/>
      <c r="AC2" s="111" t="s">
        <v>54</v>
      </c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41"/>
      <c r="AO2" s="57"/>
      <c r="AP2" s="111" t="s">
        <v>886</v>
      </c>
      <c r="AQ2" s="111"/>
      <c r="AR2" s="111"/>
      <c r="AS2" s="111"/>
      <c r="AT2" s="111"/>
      <c r="AU2" s="57"/>
      <c r="AV2" s="76"/>
      <c r="AW2" s="117" t="s">
        <v>31</v>
      </c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75"/>
      <c r="BJ2" s="83"/>
      <c r="BK2" s="115" t="s">
        <v>885</v>
      </c>
      <c r="BL2" s="116"/>
      <c r="BM2" s="83"/>
      <c r="BO2" s="66"/>
      <c r="BP2" s="115" t="s">
        <v>884</v>
      </c>
      <c r="BQ2" s="116"/>
      <c r="BR2" s="66"/>
    </row>
    <row r="3" spans="1:70" x14ac:dyDescent="0.25">
      <c r="A3" s="58"/>
      <c r="B3" s="57"/>
      <c r="C3" s="57"/>
      <c r="D3" s="57"/>
      <c r="E3" s="57"/>
      <c r="F3" s="49"/>
      <c r="G3" s="49"/>
      <c r="H3" s="49"/>
      <c r="I3" s="49"/>
      <c r="J3" s="49"/>
      <c r="K3" s="49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41"/>
      <c r="AC3" s="102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41"/>
      <c r="AO3" s="57"/>
      <c r="AP3" s="57"/>
      <c r="AQ3" s="57"/>
      <c r="AR3" s="57"/>
      <c r="AS3" s="57"/>
      <c r="AT3" s="57"/>
      <c r="AU3" s="57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5"/>
      <c r="BJ3" s="83"/>
      <c r="BK3" s="100"/>
      <c r="BL3" s="100"/>
      <c r="BM3" s="83"/>
      <c r="BO3" s="66"/>
      <c r="BP3" s="99"/>
      <c r="BQ3" s="99"/>
      <c r="BR3" s="66"/>
    </row>
    <row r="4" spans="1:70" ht="45" customHeight="1" x14ac:dyDescent="0.25">
      <c r="A4" s="58"/>
      <c r="B4" s="15"/>
      <c r="C4" s="15" t="s">
        <v>55</v>
      </c>
      <c r="D4" s="15" t="s">
        <v>56</v>
      </c>
      <c r="E4" s="57"/>
      <c r="F4" s="49"/>
      <c r="G4" s="114" t="s">
        <v>883</v>
      </c>
      <c r="H4" s="114"/>
      <c r="I4" s="114"/>
      <c r="J4" s="49"/>
      <c r="K4" s="49"/>
      <c r="L4" s="61"/>
      <c r="M4" s="62" t="s">
        <v>19</v>
      </c>
      <c r="N4" s="62" t="s">
        <v>882</v>
      </c>
      <c r="O4" s="62" t="s">
        <v>881</v>
      </c>
      <c r="P4" s="62" t="s">
        <v>880</v>
      </c>
      <c r="Q4" s="62" t="s">
        <v>879</v>
      </c>
      <c r="R4" s="62" t="s">
        <v>878</v>
      </c>
      <c r="S4" s="62" t="s">
        <v>877</v>
      </c>
      <c r="T4" s="62" t="s">
        <v>876</v>
      </c>
      <c r="U4" s="61"/>
      <c r="V4" s="61"/>
      <c r="W4" s="98" t="s">
        <v>875</v>
      </c>
      <c r="X4" s="98" t="s">
        <v>874</v>
      </c>
      <c r="Y4" s="98" t="s">
        <v>873</v>
      </c>
      <c r="Z4" s="61"/>
      <c r="AA4" s="61"/>
      <c r="AB4" s="41"/>
      <c r="AC4" s="97" t="s">
        <v>57</v>
      </c>
      <c r="AD4" s="94" t="s">
        <v>58</v>
      </c>
      <c r="AE4" s="97" t="s">
        <v>59</v>
      </c>
      <c r="AF4" s="42" t="s">
        <v>60</v>
      </c>
      <c r="AG4" s="41"/>
      <c r="AH4" s="41"/>
      <c r="AI4" s="41"/>
      <c r="AJ4" s="41"/>
      <c r="AK4" s="56" t="s">
        <v>20</v>
      </c>
      <c r="AL4" s="15" t="s">
        <v>21</v>
      </c>
      <c r="AM4" s="56" t="s">
        <v>61</v>
      </c>
      <c r="AN4" s="41"/>
      <c r="AO4" s="57"/>
      <c r="AP4" s="36" t="s">
        <v>872</v>
      </c>
      <c r="AQ4" s="36" t="s">
        <v>871</v>
      </c>
      <c r="AR4" s="36" t="s">
        <v>870</v>
      </c>
      <c r="AS4" s="36" t="s">
        <v>869</v>
      </c>
      <c r="AT4" s="36" t="s">
        <v>868</v>
      </c>
      <c r="AU4" s="57"/>
      <c r="AV4" s="76"/>
      <c r="AW4" s="92" t="s">
        <v>32</v>
      </c>
      <c r="AX4" s="92" t="s">
        <v>33</v>
      </c>
      <c r="AY4" s="76"/>
      <c r="AZ4" s="76"/>
      <c r="BA4" s="76"/>
      <c r="BB4" s="76"/>
      <c r="BC4" s="1" t="s">
        <v>34</v>
      </c>
      <c r="BD4" s="1" t="s">
        <v>35</v>
      </c>
      <c r="BE4" s="1" t="s">
        <v>36</v>
      </c>
      <c r="BF4" s="1" t="s">
        <v>37</v>
      </c>
      <c r="BG4" s="1" t="s">
        <v>38</v>
      </c>
      <c r="BH4" s="75"/>
      <c r="BJ4" s="83"/>
      <c r="BK4" s="85" t="s">
        <v>867</v>
      </c>
      <c r="BL4" s="84">
        <v>5300</v>
      </c>
      <c r="BM4" s="83"/>
      <c r="BO4" s="66"/>
      <c r="BP4" s="67" t="s">
        <v>82</v>
      </c>
      <c r="BQ4" s="67" t="s">
        <v>866</v>
      </c>
      <c r="BR4" s="66"/>
    </row>
    <row r="5" spans="1:70" ht="75" customHeight="1" x14ac:dyDescent="0.25">
      <c r="A5" s="58"/>
      <c r="B5" s="15" t="s">
        <v>62</v>
      </c>
      <c r="C5" s="15">
        <f>IFERROR(INDEX(C8:C100,MATCH([3]Первая!D8,B8:B100,0)),0)</f>
        <v>0.95</v>
      </c>
      <c r="D5" s="15">
        <f>IFERROR(INDEX(C106:C198,MATCH([3]Первая!D8,B106:B198,0)),0)</f>
        <v>0.93</v>
      </c>
      <c r="E5" s="57"/>
      <c r="F5" s="49"/>
      <c r="G5" s="125" t="s">
        <v>609</v>
      </c>
      <c r="H5" s="126"/>
      <c r="I5" s="15" t="s">
        <v>813</v>
      </c>
      <c r="J5" s="49"/>
      <c r="K5" s="49"/>
      <c r="L5" s="61"/>
      <c r="M5" s="62">
        <v>1</v>
      </c>
      <c r="N5" s="62" t="s">
        <v>865</v>
      </c>
      <c r="O5" s="87">
        <v>7000</v>
      </c>
      <c r="P5" s="62">
        <f>ROUNDUP(O5,-3)</f>
        <v>7000</v>
      </c>
      <c r="Q5" s="62">
        <f>IF(P5&gt;100000,"нерасчетное",VLOOKUP(P5,P12:Q109,2))</f>
        <v>1.1444000000000001</v>
      </c>
      <c r="R5" s="62">
        <f>ROUNDUP(IF(O9&gt;1,40000*Q6*Q8*Q9*Q7,40000*Q5*Q6*Q8*Q9*Q7),-3)</f>
        <v>78000</v>
      </c>
      <c r="S5" s="62">
        <v>80000</v>
      </c>
      <c r="T5" s="96">
        <f>R5/2.5</f>
        <v>31200</v>
      </c>
      <c r="U5" s="61"/>
      <c r="V5" s="61"/>
      <c r="W5" s="15" t="s">
        <v>767</v>
      </c>
      <c r="X5" s="15" t="s">
        <v>773</v>
      </c>
      <c r="Y5" s="15">
        <f>R5+IF(W5="Да",S5,0)+IF(X5="Да",T5,0)</f>
        <v>109200</v>
      </c>
      <c r="Z5" s="61"/>
      <c r="AA5" s="61"/>
      <c r="AB5" s="41"/>
      <c r="AC5" s="95"/>
      <c r="AD5" s="42">
        <v>0.92</v>
      </c>
      <c r="AE5" s="42">
        <v>0.94</v>
      </c>
      <c r="AF5" s="94" t="s">
        <v>63</v>
      </c>
      <c r="AG5" s="94" t="s">
        <v>64</v>
      </c>
      <c r="AH5" s="56" t="s">
        <v>61</v>
      </c>
      <c r="AI5" s="56" t="s">
        <v>65</v>
      </c>
      <c r="AJ5" s="41"/>
      <c r="AK5" s="15" t="str">
        <f>[3]Первая!D8</f>
        <v>Свердловская область</v>
      </c>
      <c r="AL5" s="15" t="str">
        <f t="shared" ref="AL5:AL49" si="0">IFERROR(INDEX($AC$6:$AC$529,MATCH(AM5,$AI$6:$AI$528,0)),0)</f>
        <v>Верхотурье</v>
      </c>
      <c r="AM5" s="15">
        <v>1</v>
      </c>
      <c r="AN5" s="41"/>
      <c r="AO5" s="57"/>
      <c r="AP5" s="93" t="s">
        <v>864</v>
      </c>
      <c r="AQ5" s="56" t="s">
        <v>773</v>
      </c>
      <c r="AR5" s="56" t="s">
        <v>772</v>
      </c>
      <c r="AS5" s="56" t="s">
        <v>767</v>
      </c>
      <c r="AT5" s="56" t="s">
        <v>767</v>
      </c>
      <c r="AU5" s="57"/>
      <c r="AV5" s="76"/>
      <c r="AW5" s="92" t="s">
        <v>39</v>
      </c>
      <c r="AX5" s="127" t="s">
        <v>40</v>
      </c>
      <c r="AY5" s="76"/>
      <c r="AZ5" s="76"/>
      <c r="BA5" s="76"/>
      <c r="BB5" s="76"/>
      <c r="BC5" s="1">
        <v>2021</v>
      </c>
      <c r="BD5" s="1">
        <v>2022</v>
      </c>
      <c r="BE5" s="1">
        <v>2023</v>
      </c>
      <c r="BF5" s="1">
        <v>2024</v>
      </c>
      <c r="BG5" s="1">
        <v>2025</v>
      </c>
      <c r="BH5" s="75"/>
      <c r="BJ5" s="83"/>
      <c r="BK5" s="85" t="s">
        <v>863</v>
      </c>
      <c r="BL5" s="84">
        <v>4000</v>
      </c>
      <c r="BM5" s="83"/>
      <c r="BO5" s="66"/>
      <c r="BP5" s="67" t="s">
        <v>100</v>
      </c>
      <c r="BQ5" s="67" t="s">
        <v>862</v>
      </c>
      <c r="BR5" s="66"/>
    </row>
    <row r="6" spans="1:70" ht="61.5" customHeight="1" x14ac:dyDescent="0.25">
      <c r="A6" s="58"/>
      <c r="B6" s="15" t="s">
        <v>66</v>
      </c>
      <c r="C6" s="15" t="s">
        <v>67</v>
      </c>
      <c r="D6" s="57"/>
      <c r="E6" s="57"/>
      <c r="F6" s="49"/>
      <c r="G6" s="15" t="s">
        <v>861</v>
      </c>
      <c r="H6" s="15">
        <v>0</v>
      </c>
      <c r="I6" s="81">
        <v>17.816469999999999</v>
      </c>
      <c r="J6" s="49"/>
      <c r="K6" s="49"/>
      <c r="L6" s="61"/>
      <c r="M6" s="62">
        <v>2</v>
      </c>
      <c r="N6" s="62" t="s">
        <v>841</v>
      </c>
      <c r="O6" s="87">
        <v>4</v>
      </c>
      <c r="P6" s="62">
        <f>ROUNDUP(O6,0)</f>
        <v>4</v>
      </c>
      <c r="Q6" s="62">
        <f>IF(P6&gt;30,"нерасчетное",VLOOKUP(P6,S12:T41,2))</f>
        <v>1.0516000000000003</v>
      </c>
      <c r="R6" s="62"/>
      <c r="S6" s="62"/>
      <c r="T6" s="88"/>
      <c r="U6" s="61"/>
      <c r="V6" s="61"/>
      <c r="W6" s="61"/>
      <c r="X6" s="61"/>
      <c r="Y6" s="61"/>
      <c r="Z6" s="61"/>
      <c r="AA6" s="61"/>
      <c r="AB6" s="41"/>
      <c r="AC6" s="46" t="s">
        <v>68</v>
      </c>
      <c r="AD6" s="45"/>
      <c r="AE6" s="45"/>
      <c r="AF6" s="45"/>
      <c r="AG6" s="44"/>
      <c r="AH6" s="15">
        <f t="shared" ref="AH6:AH69" si="1">IF(AC6=$AK$5,1,0)</f>
        <v>0</v>
      </c>
      <c r="AI6" s="15"/>
      <c r="AJ6" s="41"/>
      <c r="AK6" s="41"/>
      <c r="AL6" s="15" t="str">
        <f t="shared" si="0"/>
        <v>Екатеринбург</v>
      </c>
      <c r="AM6" s="15">
        <v>2</v>
      </c>
      <c r="AN6" s="41"/>
      <c r="AO6" s="57"/>
      <c r="AP6" s="56" t="s">
        <v>690</v>
      </c>
      <c r="AQ6" s="56" t="s">
        <v>767</v>
      </c>
      <c r="AR6" s="56" t="s">
        <v>768</v>
      </c>
      <c r="AS6" s="56" t="s">
        <v>767</v>
      </c>
      <c r="AT6" s="56" t="s">
        <v>767</v>
      </c>
      <c r="AU6" s="57"/>
      <c r="AV6" s="76"/>
      <c r="AW6" s="91" t="s">
        <v>41</v>
      </c>
      <c r="AX6" s="128"/>
      <c r="AY6" s="76"/>
      <c r="AZ6" s="76"/>
      <c r="BA6" s="74" t="s">
        <v>42</v>
      </c>
      <c r="BB6" s="15" t="s">
        <v>43</v>
      </c>
      <c r="BC6" s="2">
        <v>107.87185011824702</v>
      </c>
      <c r="BD6" s="2">
        <v>115.98832816560069</v>
      </c>
      <c r="BE6" s="2">
        <v>105.92194540819895</v>
      </c>
      <c r="BF6" s="2">
        <v>104.58826971671161</v>
      </c>
      <c r="BG6" s="2">
        <v>104.03267051542406</v>
      </c>
      <c r="BH6" s="75"/>
      <c r="BJ6" s="83"/>
      <c r="BK6" s="85" t="s">
        <v>860</v>
      </c>
      <c r="BL6" s="84">
        <v>8000</v>
      </c>
      <c r="BM6" s="83"/>
      <c r="BO6" s="66"/>
      <c r="BP6" s="67" t="s">
        <v>113</v>
      </c>
      <c r="BQ6" s="67" t="s">
        <v>859</v>
      </c>
      <c r="BR6" s="66"/>
    </row>
    <row r="7" spans="1:70" ht="59.25" customHeight="1" x14ac:dyDescent="0.25">
      <c r="A7" s="58"/>
      <c r="B7" s="90" t="s">
        <v>69</v>
      </c>
      <c r="C7" s="15"/>
      <c r="D7" s="57"/>
      <c r="E7" s="57"/>
      <c r="F7" s="49"/>
      <c r="G7" s="15" t="s">
        <v>858</v>
      </c>
      <c r="H7" s="15">
        <v>100</v>
      </c>
      <c r="I7" s="81">
        <v>18.506879999999999</v>
      </c>
      <c r="J7" s="89"/>
      <c r="K7" s="49"/>
      <c r="L7" s="61"/>
      <c r="M7" s="62">
        <v>3</v>
      </c>
      <c r="N7" s="62" t="s">
        <v>857</v>
      </c>
      <c r="O7" s="87">
        <v>4</v>
      </c>
      <c r="P7" s="62">
        <f>ROUNDUP(O7,0)</f>
        <v>4</v>
      </c>
      <c r="Q7" s="62">
        <f>IF(P7&gt;100,"нерасчетное",VLOOKUP(P7,M12:N110,2))</f>
        <v>1.0052000000000001</v>
      </c>
      <c r="R7" s="62"/>
      <c r="S7" s="62"/>
      <c r="T7" s="88"/>
      <c r="U7" s="61"/>
      <c r="V7" s="61"/>
      <c r="W7" s="61"/>
      <c r="X7" s="61"/>
      <c r="Y7" s="61"/>
      <c r="Z7" s="61"/>
      <c r="AA7" s="61"/>
      <c r="AB7" s="41"/>
      <c r="AC7" s="42" t="s">
        <v>70</v>
      </c>
      <c r="AD7" s="42">
        <v>-16</v>
      </c>
      <c r="AE7" s="43">
        <v>-6</v>
      </c>
      <c r="AF7" s="42">
        <v>167</v>
      </c>
      <c r="AG7" s="42">
        <v>3.2</v>
      </c>
      <c r="AH7" s="15">
        <f t="shared" si="1"/>
        <v>0</v>
      </c>
      <c r="AI7" s="15">
        <f>AH6</f>
        <v>0</v>
      </c>
      <c r="AJ7" s="41"/>
      <c r="AK7" s="41"/>
      <c r="AL7" s="15" t="str">
        <f t="shared" si="0"/>
        <v>Ивдель</v>
      </c>
      <c r="AM7" s="15">
        <v>3</v>
      </c>
      <c r="AN7" s="41"/>
      <c r="AO7" s="57"/>
      <c r="AP7" s="56" t="s">
        <v>856</v>
      </c>
      <c r="AQ7" s="56" t="s">
        <v>767</v>
      </c>
      <c r="AR7" s="56" t="s">
        <v>772</v>
      </c>
      <c r="AS7" s="56" t="s">
        <v>767</v>
      </c>
      <c r="AT7" s="56" t="s">
        <v>767</v>
      </c>
      <c r="AU7" s="57"/>
      <c r="AV7" s="76"/>
      <c r="AW7" s="80">
        <v>25</v>
      </c>
      <c r="AX7" s="80">
        <v>21</v>
      </c>
      <c r="AY7" s="76"/>
      <c r="AZ7" s="76"/>
      <c r="BA7" s="76"/>
      <c r="BB7" s="76"/>
      <c r="BC7" s="55">
        <f>(BC6-100)/100</f>
        <v>7.8718501182470244E-2</v>
      </c>
      <c r="BD7" s="55">
        <f>(BD6-100)/100</f>
        <v>0.1598832816560069</v>
      </c>
      <c r="BE7" s="55">
        <f>(BE6-100)/100</f>
        <v>5.921945408198951E-2</v>
      </c>
      <c r="BF7" s="55">
        <f>(BF6-100)/100</f>
        <v>4.5882697167116078E-2</v>
      </c>
      <c r="BG7" s="55">
        <f>(BG6-100)/100</f>
        <v>4.0326705154240583E-2</v>
      </c>
      <c r="BH7" s="75"/>
      <c r="BJ7" s="83"/>
      <c r="BK7" s="85" t="s">
        <v>855</v>
      </c>
      <c r="BL7" s="84">
        <v>10000</v>
      </c>
      <c r="BM7" s="83"/>
      <c r="BO7" s="66"/>
      <c r="BP7" s="67" t="s">
        <v>140</v>
      </c>
      <c r="BQ7" s="67" t="s">
        <v>854</v>
      </c>
      <c r="BR7" s="66"/>
    </row>
    <row r="8" spans="1:70" ht="75" customHeight="1" x14ac:dyDescent="0.25">
      <c r="A8" s="58"/>
      <c r="B8" s="15" t="s">
        <v>71</v>
      </c>
      <c r="C8" s="15">
        <v>0.9</v>
      </c>
      <c r="D8" s="57"/>
      <c r="E8" s="57"/>
      <c r="F8" s="49"/>
      <c r="G8" s="15" t="s">
        <v>853</v>
      </c>
      <c r="H8" s="15">
        <v>125</v>
      </c>
      <c r="I8" s="81">
        <v>19.74671</v>
      </c>
      <c r="J8" s="49"/>
      <c r="K8" s="49"/>
      <c r="L8" s="61"/>
      <c r="M8" s="62">
        <v>4</v>
      </c>
      <c r="N8" s="62" t="s">
        <v>852</v>
      </c>
      <c r="O8" s="87">
        <v>3</v>
      </c>
      <c r="P8" s="62">
        <f>ROUNDUP(O8,0)</f>
        <v>3</v>
      </c>
      <c r="Q8" s="62">
        <f>IF(P8&gt;15,"нерасчетное",VLOOKUP(P8,V12:W26,2))</f>
        <v>1.6</v>
      </c>
      <c r="R8" s="62"/>
      <c r="S8" s="62"/>
      <c r="T8" s="88"/>
      <c r="U8" s="61"/>
      <c r="V8" s="61"/>
      <c r="W8" s="61"/>
      <c r="X8" s="61"/>
      <c r="Y8" s="61"/>
      <c r="Z8" s="61"/>
      <c r="AA8" s="61"/>
      <c r="AB8" s="41"/>
      <c r="AC8" s="46" t="s">
        <v>72</v>
      </c>
      <c r="AD8" s="45"/>
      <c r="AE8" s="45"/>
      <c r="AF8" s="45"/>
      <c r="AG8" s="44"/>
      <c r="AH8" s="15">
        <f t="shared" si="1"/>
        <v>0</v>
      </c>
      <c r="AI8" s="15"/>
      <c r="AJ8" s="41"/>
      <c r="AK8" s="41"/>
      <c r="AL8" s="15" t="str">
        <f t="shared" si="0"/>
        <v>Каменск-Уральский</v>
      </c>
      <c r="AM8" s="15">
        <v>4</v>
      </c>
      <c r="AN8" s="41"/>
      <c r="AO8" s="57"/>
      <c r="AP8" s="56" t="s">
        <v>682</v>
      </c>
      <c r="AQ8" s="56" t="s">
        <v>767</v>
      </c>
      <c r="AR8" s="56" t="s">
        <v>772</v>
      </c>
      <c r="AS8" s="56" t="s">
        <v>767</v>
      </c>
      <c r="AT8" s="56" t="s">
        <v>767</v>
      </c>
      <c r="AU8" s="57"/>
      <c r="AV8" s="76"/>
      <c r="AW8" s="80">
        <v>32</v>
      </c>
      <c r="AX8" s="80">
        <v>22</v>
      </c>
      <c r="AY8" s="76"/>
      <c r="AZ8" s="76"/>
      <c r="BA8" s="74" t="s">
        <v>44</v>
      </c>
      <c r="BB8" s="15" t="s">
        <v>45</v>
      </c>
      <c r="BC8" s="3">
        <v>103.65434683005792</v>
      </c>
      <c r="BD8" s="4">
        <v>105.2199095078324</v>
      </c>
      <c r="BE8" s="4">
        <v>108.32326643059515</v>
      </c>
      <c r="BF8" s="4">
        <v>103.52192101236204</v>
      </c>
      <c r="BG8" s="5">
        <v>105.3511715216269</v>
      </c>
      <c r="BH8" s="75"/>
      <c r="BJ8" s="83"/>
      <c r="BK8" s="85" t="s">
        <v>851</v>
      </c>
      <c r="BL8" s="84">
        <v>9900</v>
      </c>
      <c r="BM8" s="83"/>
      <c r="BO8" s="66"/>
      <c r="BP8" s="67" t="s">
        <v>71</v>
      </c>
      <c r="BQ8" s="67" t="s">
        <v>797</v>
      </c>
      <c r="BR8" s="66"/>
    </row>
    <row r="9" spans="1:70" ht="127.5" customHeight="1" x14ac:dyDescent="0.25">
      <c r="A9" s="58"/>
      <c r="B9" s="15" t="s">
        <v>73</v>
      </c>
      <c r="C9" s="15">
        <v>0.88</v>
      </c>
      <c r="D9" s="57"/>
      <c r="E9" s="57"/>
      <c r="F9" s="49"/>
      <c r="G9" s="15" t="s">
        <v>850</v>
      </c>
      <c r="H9" s="15">
        <v>150</v>
      </c>
      <c r="I9" s="81">
        <v>22.306819999999998</v>
      </c>
      <c r="J9" s="49"/>
      <c r="K9" s="49"/>
      <c r="L9" s="61"/>
      <c r="M9" s="62">
        <v>5</v>
      </c>
      <c r="N9" s="62" t="s">
        <v>839</v>
      </c>
      <c r="O9" s="87">
        <v>1</v>
      </c>
      <c r="P9" s="62">
        <f>ROUNDUP(O9,0)</f>
        <v>1</v>
      </c>
      <c r="Q9" s="62">
        <f>IF(P9&gt;15,"нерасчетное",VLOOKUP(P9,V12:W26,2))</f>
        <v>1</v>
      </c>
      <c r="R9" s="62"/>
      <c r="S9" s="62"/>
      <c r="T9" s="86"/>
      <c r="U9" s="61"/>
      <c r="V9" s="61"/>
      <c r="W9" s="61"/>
      <c r="X9" s="61"/>
      <c r="Y9" s="61"/>
      <c r="Z9" s="61"/>
      <c r="AA9" s="61"/>
      <c r="AB9" s="41"/>
      <c r="AC9" s="42" t="s">
        <v>74</v>
      </c>
      <c r="AD9" s="42">
        <v>-38</v>
      </c>
      <c r="AE9" s="43">
        <v>-27</v>
      </c>
      <c r="AF9" s="42">
        <v>255</v>
      </c>
      <c r="AG9" s="42">
        <v>-7.5</v>
      </c>
      <c r="AH9" s="15">
        <f t="shared" si="1"/>
        <v>0</v>
      </c>
      <c r="AI9" s="15">
        <f>AH8</f>
        <v>0</v>
      </c>
      <c r="AJ9" s="41"/>
      <c r="AK9" s="41"/>
      <c r="AL9" s="15" t="str">
        <f t="shared" si="0"/>
        <v>Туринск</v>
      </c>
      <c r="AM9" s="15">
        <v>5</v>
      </c>
      <c r="AN9" s="41"/>
      <c r="AO9" s="57"/>
      <c r="AP9" s="56" t="s">
        <v>849</v>
      </c>
      <c r="AQ9" s="56" t="s">
        <v>767</v>
      </c>
      <c r="AR9" s="56" t="s">
        <v>772</v>
      </c>
      <c r="AS9" s="56" t="s">
        <v>767</v>
      </c>
      <c r="AT9" s="56" t="s">
        <v>767</v>
      </c>
      <c r="AU9" s="57"/>
      <c r="AV9" s="76"/>
      <c r="AW9" s="80">
        <v>40</v>
      </c>
      <c r="AX9" s="80">
        <v>24</v>
      </c>
      <c r="AY9" s="76"/>
      <c r="AZ9" s="76"/>
      <c r="BA9" s="76"/>
      <c r="BB9" s="76"/>
      <c r="BC9" s="55">
        <f>(BC8-100)/100</f>
        <v>3.6543468300579175E-2</v>
      </c>
      <c r="BD9" s="55">
        <f>(BD8-100)/100</f>
        <v>5.219909507832398E-2</v>
      </c>
      <c r="BE9" s="55">
        <f>(BE8-100)/100</f>
        <v>8.323266430595154E-2</v>
      </c>
      <c r="BF9" s="55">
        <f>(BF8-100)/100</f>
        <v>3.5219210123620427E-2</v>
      </c>
      <c r="BG9" s="55">
        <f>(BG8-100)/100</f>
        <v>5.3511715216268955E-2</v>
      </c>
      <c r="BH9" s="75"/>
      <c r="BJ9" s="83"/>
      <c r="BK9" s="85" t="s">
        <v>848</v>
      </c>
      <c r="BL9" s="84">
        <v>4500</v>
      </c>
      <c r="BM9" s="83"/>
      <c r="BO9" s="66"/>
      <c r="BP9" s="67" t="s">
        <v>73</v>
      </c>
      <c r="BQ9" s="67" t="s">
        <v>711</v>
      </c>
      <c r="BR9" s="66"/>
    </row>
    <row r="10" spans="1:70" ht="43.5" customHeight="1" x14ac:dyDescent="0.25">
      <c r="A10" s="58"/>
      <c r="B10" s="15" t="s">
        <v>75</v>
      </c>
      <c r="C10" s="15">
        <v>0.92</v>
      </c>
      <c r="D10" s="57"/>
      <c r="E10" s="57"/>
      <c r="F10" s="49"/>
      <c r="G10" s="15" t="s">
        <v>847</v>
      </c>
      <c r="H10" s="15">
        <v>200</v>
      </c>
      <c r="I10" s="81">
        <v>29.303419999999999</v>
      </c>
      <c r="J10" s="49"/>
      <c r="K10" s="49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41"/>
      <c r="AC10" s="42" t="s">
        <v>76</v>
      </c>
      <c r="AD10" s="42">
        <v>-42</v>
      </c>
      <c r="AE10" s="43">
        <v>-32</v>
      </c>
      <c r="AF10" s="42">
        <v>273</v>
      </c>
      <c r="AG10" s="42">
        <v>-10.7</v>
      </c>
      <c r="AH10" s="15">
        <f t="shared" si="1"/>
        <v>0</v>
      </c>
      <c r="AI10" s="15">
        <f>AI9+AH8</f>
        <v>0</v>
      </c>
      <c r="AJ10" s="41"/>
      <c r="AK10" s="41"/>
      <c r="AL10" s="15" t="str">
        <f t="shared" si="0"/>
        <v>Шамары</v>
      </c>
      <c r="AM10" s="15">
        <v>6</v>
      </c>
      <c r="AN10" s="41"/>
      <c r="AO10" s="57"/>
      <c r="AP10" s="56" t="s">
        <v>846</v>
      </c>
      <c r="AQ10" s="56" t="s">
        <v>767</v>
      </c>
      <c r="AR10" s="56" t="s">
        <v>768</v>
      </c>
      <c r="AS10" s="56" t="s">
        <v>767</v>
      </c>
      <c r="AT10" s="56" t="s">
        <v>767</v>
      </c>
      <c r="AU10" s="57"/>
      <c r="AV10" s="76"/>
      <c r="AW10" s="80">
        <v>50</v>
      </c>
      <c r="AX10" s="80">
        <v>26</v>
      </c>
      <c r="AY10" s="76"/>
      <c r="AZ10" s="76"/>
      <c r="BA10" s="74" t="s">
        <v>46</v>
      </c>
      <c r="BB10" s="15" t="s">
        <v>47</v>
      </c>
      <c r="BC10" s="6">
        <v>124.51</v>
      </c>
      <c r="BD10" s="6">
        <v>112.12004092711119</v>
      </c>
      <c r="BE10" s="6">
        <v>101.96</v>
      </c>
      <c r="BF10" s="6">
        <v>103.69</v>
      </c>
      <c r="BG10" s="6">
        <v>103.32</v>
      </c>
      <c r="BH10" s="75"/>
      <c r="BJ10" s="83"/>
      <c r="BK10" s="85" t="s">
        <v>845</v>
      </c>
      <c r="BL10" s="84">
        <v>3500</v>
      </c>
      <c r="BM10" s="83"/>
      <c r="BO10" s="66"/>
      <c r="BP10" s="67" t="s">
        <v>75</v>
      </c>
      <c r="BQ10" s="67" t="s">
        <v>776</v>
      </c>
      <c r="BR10" s="66"/>
    </row>
    <row r="11" spans="1:70" ht="64.5" customHeight="1" x14ac:dyDescent="0.25">
      <c r="A11" s="58"/>
      <c r="B11" s="15" t="s">
        <v>77</v>
      </c>
      <c r="C11" s="15">
        <v>0.83</v>
      </c>
      <c r="D11" s="57"/>
      <c r="E11" s="57"/>
      <c r="F11" s="49"/>
      <c r="G11" s="15" t="s">
        <v>844</v>
      </c>
      <c r="H11" s="15">
        <v>250</v>
      </c>
      <c r="I11" s="81">
        <v>36.868040000000001</v>
      </c>
      <c r="J11" s="49"/>
      <c r="K11" s="49"/>
      <c r="L11" s="61"/>
      <c r="M11" s="62" t="s">
        <v>843</v>
      </c>
      <c r="N11" s="62" t="s">
        <v>838</v>
      </c>
      <c r="O11" s="61"/>
      <c r="P11" s="62" t="s">
        <v>842</v>
      </c>
      <c r="Q11" s="62" t="s">
        <v>838</v>
      </c>
      <c r="R11" s="61"/>
      <c r="S11" s="62" t="s">
        <v>841</v>
      </c>
      <c r="T11" s="62" t="s">
        <v>838</v>
      </c>
      <c r="U11" s="61"/>
      <c r="V11" s="62" t="s">
        <v>840</v>
      </c>
      <c r="W11" s="62" t="s">
        <v>838</v>
      </c>
      <c r="X11" s="61"/>
      <c r="Y11" s="62" t="s">
        <v>839</v>
      </c>
      <c r="Z11" s="62" t="s">
        <v>838</v>
      </c>
      <c r="AA11" s="61"/>
      <c r="AB11" s="41"/>
      <c r="AC11" s="42" t="s">
        <v>78</v>
      </c>
      <c r="AD11" s="42">
        <v>-36</v>
      </c>
      <c r="AE11" s="43">
        <v>-26</v>
      </c>
      <c r="AF11" s="42">
        <v>247</v>
      </c>
      <c r="AG11" s="42">
        <v>-6.7</v>
      </c>
      <c r="AH11" s="15">
        <f t="shared" si="1"/>
        <v>0</v>
      </c>
      <c r="AI11" s="15">
        <f>AI10+AH8</f>
        <v>0</v>
      </c>
      <c r="AJ11" s="41"/>
      <c r="AK11" s="41"/>
      <c r="AL11" s="15">
        <f t="shared" si="0"/>
        <v>0</v>
      </c>
      <c r="AM11" s="15">
        <v>7</v>
      </c>
      <c r="AN11" s="41"/>
      <c r="AO11" s="57"/>
      <c r="AP11" s="56" t="s">
        <v>837</v>
      </c>
      <c r="AQ11" s="56" t="s">
        <v>767</v>
      </c>
      <c r="AR11" s="56" t="s">
        <v>772</v>
      </c>
      <c r="AS11" s="56" t="s">
        <v>767</v>
      </c>
      <c r="AT11" s="56" t="s">
        <v>767</v>
      </c>
      <c r="AU11" s="57"/>
      <c r="AV11" s="76"/>
      <c r="AW11" s="80">
        <v>65</v>
      </c>
      <c r="AX11" s="80">
        <v>30</v>
      </c>
      <c r="AY11" s="76"/>
      <c r="AZ11" s="76"/>
      <c r="BA11" s="76"/>
      <c r="BB11" s="76"/>
      <c r="BC11" s="55">
        <f>(BC10-100)/100</f>
        <v>0.24510000000000004</v>
      </c>
      <c r="BD11" s="55">
        <f>(BD10-100)/100</f>
        <v>0.12120040927111191</v>
      </c>
      <c r="BE11" s="55">
        <f>(BE10-100)/100</f>
        <v>1.9599999999999937E-2</v>
      </c>
      <c r="BF11" s="55">
        <f>(BF10-100)/100</f>
        <v>3.6899999999999974E-2</v>
      </c>
      <c r="BG11" s="55">
        <f>(BG10-100)/100</f>
        <v>3.3199999999999931E-2</v>
      </c>
      <c r="BH11" s="75"/>
      <c r="BJ11" s="83"/>
      <c r="BK11" s="85" t="s">
        <v>836</v>
      </c>
      <c r="BL11" s="84">
        <v>5000</v>
      </c>
      <c r="BM11" s="83"/>
      <c r="BO11" s="66"/>
      <c r="BP11" s="67" t="s">
        <v>142</v>
      </c>
      <c r="BQ11" s="67" t="s">
        <v>742</v>
      </c>
      <c r="BR11" s="66"/>
    </row>
    <row r="12" spans="1:70" ht="46.8" x14ac:dyDescent="0.25">
      <c r="A12" s="58"/>
      <c r="B12" s="15" t="s">
        <v>79</v>
      </c>
      <c r="C12" s="15">
        <v>0.92</v>
      </c>
      <c r="D12" s="57"/>
      <c r="E12" s="57"/>
      <c r="F12" s="49"/>
      <c r="G12" s="15" t="s">
        <v>835</v>
      </c>
      <c r="H12" s="15">
        <v>300</v>
      </c>
      <c r="I12" s="81">
        <v>41.586190000000002</v>
      </c>
      <c r="J12" s="49"/>
      <c r="K12" s="49"/>
      <c r="L12" s="61"/>
      <c r="M12" s="62">
        <v>3</v>
      </c>
      <c r="N12" s="62">
        <v>1</v>
      </c>
      <c r="O12" s="61"/>
      <c r="P12" s="62">
        <v>3000</v>
      </c>
      <c r="Q12" s="62">
        <v>1</v>
      </c>
      <c r="R12" s="61"/>
      <c r="S12" s="62">
        <v>1</v>
      </c>
      <c r="T12" s="62">
        <v>1</v>
      </c>
      <c r="U12" s="61"/>
      <c r="V12" s="62">
        <v>1</v>
      </c>
      <c r="W12" s="62">
        <v>1</v>
      </c>
      <c r="X12" s="61"/>
      <c r="Y12" s="62">
        <v>1</v>
      </c>
      <c r="Z12" s="62">
        <v>1</v>
      </c>
      <c r="AA12" s="61"/>
      <c r="AB12" s="41"/>
      <c r="AC12" s="42" t="s">
        <v>80</v>
      </c>
      <c r="AD12" s="42">
        <v>-24</v>
      </c>
      <c r="AE12" s="43">
        <v>-13</v>
      </c>
      <c r="AF12" s="42">
        <v>246</v>
      </c>
      <c r="AG12" s="42">
        <v>-1.4</v>
      </c>
      <c r="AH12" s="15">
        <f t="shared" si="1"/>
        <v>0</v>
      </c>
      <c r="AI12" s="15">
        <f>AI11+AH8</f>
        <v>0</v>
      </c>
      <c r="AJ12" s="41"/>
      <c r="AK12" s="41"/>
      <c r="AL12" s="15">
        <f t="shared" si="0"/>
        <v>0</v>
      </c>
      <c r="AM12" s="15">
        <v>8</v>
      </c>
      <c r="AN12" s="41"/>
      <c r="AO12" s="57"/>
      <c r="AP12" s="56" t="s">
        <v>834</v>
      </c>
      <c r="AQ12" s="56" t="s">
        <v>767</v>
      </c>
      <c r="AR12" s="56" t="s">
        <v>772</v>
      </c>
      <c r="AS12" s="56" t="s">
        <v>773</v>
      </c>
      <c r="AT12" s="56" t="s">
        <v>767</v>
      </c>
      <c r="AU12" s="57"/>
      <c r="AV12" s="76"/>
      <c r="AW12" s="80">
        <v>80</v>
      </c>
      <c r="AX12" s="80">
        <v>32</v>
      </c>
      <c r="AY12" s="76"/>
      <c r="AZ12" s="76"/>
      <c r="BA12" s="80"/>
      <c r="BB12" s="80" t="s">
        <v>48</v>
      </c>
      <c r="BC12" s="76"/>
      <c r="BD12" s="76"/>
      <c r="BE12" s="76"/>
      <c r="BF12" s="76"/>
      <c r="BG12" s="76"/>
      <c r="BH12" s="75"/>
      <c r="BJ12" s="83"/>
      <c r="BK12" s="83"/>
      <c r="BL12" s="83"/>
      <c r="BM12" s="83"/>
      <c r="BO12" s="66"/>
      <c r="BP12" s="67" t="s">
        <v>115</v>
      </c>
      <c r="BQ12" s="67" t="s">
        <v>708</v>
      </c>
      <c r="BR12" s="66"/>
    </row>
    <row r="13" spans="1:70" ht="73.5" customHeight="1" x14ac:dyDescent="0.25">
      <c r="A13" s="58"/>
      <c r="B13" s="15" t="s">
        <v>81</v>
      </c>
      <c r="C13" s="15">
        <v>0.94</v>
      </c>
      <c r="D13" s="57"/>
      <c r="E13" s="57"/>
      <c r="F13" s="49"/>
      <c r="G13" s="125" t="str">
        <f>[3]Списки!AH4</f>
        <v>Подземная бесканальная</v>
      </c>
      <c r="H13" s="126"/>
      <c r="I13" s="15" t="s">
        <v>813</v>
      </c>
      <c r="J13" s="49"/>
      <c r="K13" s="49"/>
      <c r="L13" s="61"/>
      <c r="M13" s="62">
        <v>4</v>
      </c>
      <c r="N13" s="62">
        <f t="shared" ref="N13:N44" si="2">N12+0.0052</f>
        <v>1.0052000000000001</v>
      </c>
      <c r="O13" s="61"/>
      <c r="P13" s="62">
        <v>4000</v>
      </c>
      <c r="Q13" s="62">
        <f t="shared" ref="Q13:Q44" si="3">0.0361+Q12</f>
        <v>1.0361</v>
      </c>
      <c r="R13" s="61"/>
      <c r="S13" s="62">
        <v>2</v>
      </c>
      <c r="T13" s="62">
        <f t="shared" ref="T13:T40" si="4">T12+0.0172</f>
        <v>1.0172000000000001</v>
      </c>
      <c r="U13" s="61"/>
      <c r="V13" s="62">
        <v>2</v>
      </c>
      <c r="W13" s="62">
        <f t="shared" ref="W13:W26" si="5">0.3+W12</f>
        <v>1.3</v>
      </c>
      <c r="X13" s="61"/>
      <c r="Y13" s="62">
        <v>2</v>
      </c>
      <c r="Z13" s="62">
        <f t="shared" ref="Z13:Z25" si="6">Z12+0.857</f>
        <v>1.857</v>
      </c>
      <c r="AA13" s="61"/>
      <c r="AB13" s="41"/>
      <c r="AC13" s="46" t="s">
        <v>82</v>
      </c>
      <c r="AD13" s="45"/>
      <c r="AE13" s="45"/>
      <c r="AF13" s="45"/>
      <c r="AG13" s="44"/>
      <c r="AH13" s="15">
        <f t="shared" si="1"/>
        <v>0</v>
      </c>
      <c r="AI13" s="15"/>
      <c r="AJ13" s="41"/>
      <c r="AK13" s="41"/>
      <c r="AL13" s="15">
        <f t="shared" si="0"/>
        <v>0</v>
      </c>
      <c r="AM13" s="15">
        <v>9</v>
      </c>
      <c r="AN13" s="41"/>
      <c r="AO13" s="57"/>
      <c r="AP13" s="56" t="s">
        <v>833</v>
      </c>
      <c r="AQ13" s="56" t="s">
        <v>767</v>
      </c>
      <c r="AR13" s="56" t="s">
        <v>772</v>
      </c>
      <c r="AS13" s="56" t="s">
        <v>773</v>
      </c>
      <c r="AT13" s="56" t="s">
        <v>767</v>
      </c>
      <c r="AU13" s="57"/>
      <c r="AV13" s="76"/>
      <c r="AW13" s="80">
        <v>100</v>
      </c>
      <c r="AX13" s="80">
        <v>34</v>
      </c>
      <c r="AY13" s="76"/>
      <c r="AZ13" s="76"/>
      <c r="BA13" s="80" t="s">
        <v>49</v>
      </c>
      <c r="BB13" s="80">
        <v>155.38</v>
      </c>
      <c r="BC13" s="76"/>
      <c r="BD13" s="76"/>
      <c r="BE13" s="76"/>
      <c r="BF13" s="76"/>
      <c r="BG13" s="76"/>
      <c r="BH13" s="75"/>
      <c r="BO13" s="66"/>
      <c r="BP13" s="67" t="s">
        <v>77</v>
      </c>
      <c r="BQ13" s="67" t="s">
        <v>737</v>
      </c>
      <c r="BR13" s="66"/>
    </row>
    <row r="14" spans="1:70" ht="75" customHeight="1" x14ac:dyDescent="0.25">
      <c r="A14" s="58"/>
      <c r="B14" s="15" t="s">
        <v>83</v>
      </c>
      <c r="C14" s="15">
        <v>0.86</v>
      </c>
      <c r="D14" s="57"/>
      <c r="E14" s="57"/>
      <c r="F14" s="49"/>
      <c r="G14" s="82" t="s">
        <v>832</v>
      </c>
      <c r="H14" s="15">
        <v>0</v>
      </c>
      <c r="I14" s="81">
        <v>14.06148</v>
      </c>
      <c r="J14" s="49"/>
      <c r="K14" s="49"/>
      <c r="L14" s="61"/>
      <c r="M14" s="62">
        <v>5</v>
      </c>
      <c r="N14" s="62">
        <f t="shared" si="2"/>
        <v>1.0104000000000002</v>
      </c>
      <c r="O14" s="61"/>
      <c r="P14" s="62">
        <v>5000</v>
      </c>
      <c r="Q14" s="62">
        <f t="shared" si="3"/>
        <v>1.0722</v>
      </c>
      <c r="R14" s="61"/>
      <c r="S14" s="62">
        <v>3</v>
      </c>
      <c r="T14" s="62">
        <f t="shared" si="4"/>
        <v>1.0344000000000002</v>
      </c>
      <c r="U14" s="61"/>
      <c r="V14" s="62">
        <v>3</v>
      </c>
      <c r="W14" s="62">
        <f t="shared" si="5"/>
        <v>1.6</v>
      </c>
      <c r="X14" s="61"/>
      <c r="Y14" s="62">
        <v>3</v>
      </c>
      <c r="Z14" s="62">
        <f t="shared" si="6"/>
        <v>2.714</v>
      </c>
      <c r="AA14" s="61"/>
      <c r="AB14" s="41"/>
      <c r="AC14" s="42" t="s">
        <v>84</v>
      </c>
      <c r="AD14" s="42">
        <v>-35</v>
      </c>
      <c r="AE14" s="43">
        <v>-24</v>
      </c>
      <c r="AF14" s="42">
        <v>225</v>
      </c>
      <c r="AG14" s="42">
        <v>-6.3</v>
      </c>
      <c r="AH14" s="15">
        <f t="shared" si="1"/>
        <v>0</v>
      </c>
      <c r="AI14" s="15">
        <f>AH13</f>
        <v>0</v>
      </c>
      <c r="AJ14" s="41"/>
      <c r="AK14" s="41"/>
      <c r="AL14" s="15">
        <f t="shared" si="0"/>
        <v>0</v>
      </c>
      <c r="AM14" s="15">
        <v>10</v>
      </c>
      <c r="AN14" s="41"/>
      <c r="AO14" s="57"/>
      <c r="AP14" s="56" t="s">
        <v>831</v>
      </c>
      <c r="AQ14" s="56" t="s">
        <v>767</v>
      </c>
      <c r="AR14" s="56" t="s">
        <v>772</v>
      </c>
      <c r="AS14" s="56" t="s">
        <v>773</v>
      </c>
      <c r="AT14" s="56" t="s">
        <v>767</v>
      </c>
      <c r="AU14" s="57"/>
      <c r="AV14" s="76"/>
      <c r="AW14" s="80">
        <v>125</v>
      </c>
      <c r="AX14" s="80">
        <v>40</v>
      </c>
      <c r="AY14" s="76"/>
      <c r="AZ14" s="76"/>
      <c r="BA14" s="80" t="s">
        <v>50</v>
      </c>
      <c r="BB14" s="80">
        <v>160.07</v>
      </c>
      <c r="BC14" s="76"/>
      <c r="BD14" s="76"/>
      <c r="BE14" s="76"/>
      <c r="BF14" s="76"/>
      <c r="BG14" s="76"/>
      <c r="BH14" s="75"/>
      <c r="BO14" s="66"/>
      <c r="BP14" s="67" t="s">
        <v>232</v>
      </c>
      <c r="BQ14" s="67" t="s">
        <v>830</v>
      </c>
      <c r="BR14" s="66"/>
    </row>
    <row r="15" spans="1:70" ht="55.95" customHeight="1" x14ac:dyDescent="0.25">
      <c r="A15" s="58"/>
      <c r="B15" s="15" t="s">
        <v>85</v>
      </c>
      <c r="C15" s="15">
        <v>0.92</v>
      </c>
      <c r="D15" s="57"/>
      <c r="E15" s="57"/>
      <c r="F15" s="49"/>
      <c r="G15" s="82" t="s">
        <v>829</v>
      </c>
      <c r="H15" s="15">
        <v>100</v>
      </c>
      <c r="I15" s="81">
        <v>15.59676</v>
      </c>
      <c r="J15" s="49"/>
      <c r="K15" s="49"/>
      <c r="L15" s="61"/>
      <c r="M15" s="62">
        <v>6</v>
      </c>
      <c r="N15" s="62">
        <f t="shared" si="2"/>
        <v>1.0156000000000003</v>
      </c>
      <c r="O15" s="61"/>
      <c r="P15" s="62">
        <v>6000</v>
      </c>
      <c r="Q15" s="62">
        <f t="shared" si="3"/>
        <v>1.1083000000000001</v>
      </c>
      <c r="R15" s="61"/>
      <c r="S15" s="62">
        <v>4</v>
      </c>
      <c r="T15" s="62">
        <f t="shared" si="4"/>
        <v>1.0516000000000003</v>
      </c>
      <c r="U15" s="61"/>
      <c r="V15" s="62">
        <v>4</v>
      </c>
      <c r="W15" s="62">
        <f t="shared" si="5"/>
        <v>1.9000000000000001</v>
      </c>
      <c r="X15" s="61"/>
      <c r="Y15" s="62">
        <v>4</v>
      </c>
      <c r="Z15" s="62">
        <f t="shared" si="6"/>
        <v>3.5709999999999997</v>
      </c>
      <c r="AA15" s="61"/>
      <c r="AB15" s="41"/>
      <c r="AC15" s="42" t="s">
        <v>86</v>
      </c>
      <c r="AD15" s="42">
        <v>-36</v>
      </c>
      <c r="AE15" s="43">
        <v>-23</v>
      </c>
      <c r="AF15" s="42">
        <v>231</v>
      </c>
      <c r="AG15" s="42">
        <v>-6.2</v>
      </c>
      <c r="AH15" s="15">
        <f t="shared" si="1"/>
        <v>0</v>
      </c>
      <c r="AI15" s="15">
        <f>AI14+AH13</f>
        <v>0</v>
      </c>
      <c r="AJ15" s="41"/>
      <c r="AK15" s="41"/>
      <c r="AL15" s="15">
        <f t="shared" si="0"/>
        <v>0</v>
      </c>
      <c r="AM15" s="15">
        <v>11</v>
      </c>
      <c r="AN15" s="41"/>
      <c r="AO15" s="57"/>
      <c r="AP15" s="56" t="s">
        <v>828</v>
      </c>
      <c r="AQ15" s="56" t="s">
        <v>767</v>
      </c>
      <c r="AR15" s="56" t="s">
        <v>768</v>
      </c>
      <c r="AS15" s="56" t="s">
        <v>767</v>
      </c>
      <c r="AT15" s="56" t="s">
        <v>767</v>
      </c>
      <c r="AU15" s="57"/>
      <c r="AV15" s="76"/>
      <c r="AW15" s="80">
        <v>150</v>
      </c>
      <c r="AX15" s="80">
        <v>43</v>
      </c>
      <c r="AY15" s="76"/>
      <c r="AZ15" s="76"/>
      <c r="BA15" s="76"/>
      <c r="BB15" s="76"/>
      <c r="BC15" s="76"/>
      <c r="BD15" s="76"/>
      <c r="BE15" s="76"/>
      <c r="BF15" s="76"/>
      <c r="BG15" s="76"/>
      <c r="BH15" s="75"/>
      <c r="BO15" s="66"/>
      <c r="BP15" s="67" t="s">
        <v>225</v>
      </c>
      <c r="BQ15" s="67" t="s">
        <v>716</v>
      </c>
      <c r="BR15" s="66"/>
    </row>
    <row r="16" spans="1:70" ht="75" customHeight="1" x14ac:dyDescent="0.25">
      <c r="A16" s="58"/>
      <c r="B16" s="15" t="s">
        <v>87</v>
      </c>
      <c r="C16" s="15">
        <v>0.9</v>
      </c>
      <c r="D16" s="57"/>
      <c r="E16" s="57"/>
      <c r="F16" s="49"/>
      <c r="G16" s="82" t="s">
        <v>827</v>
      </c>
      <c r="H16" s="15">
        <v>125</v>
      </c>
      <c r="I16" s="81">
        <v>17.647690000000001</v>
      </c>
      <c r="J16" s="49"/>
      <c r="K16" s="49"/>
      <c r="L16" s="61"/>
      <c r="M16" s="62">
        <v>7</v>
      </c>
      <c r="N16" s="62">
        <f t="shared" si="2"/>
        <v>1.0208000000000004</v>
      </c>
      <c r="O16" s="61"/>
      <c r="P16" s="62">
        <v>7000</v>
      </c>
      <c r="Q16" s="62">
        <f t="shared" si="3"/>
        <v>1.1444000000000001</v>
      </c>
      <c r="R16" s="61"/>
      <c r="S16" s="62">
        <v>5</v>
      </c>
      <c r="T16" s="62">
        <f t="shared" si="4"/>
        <v>1.0688000000000004</v>
      </c>
      <c r="U16" s="61"/>
      <c r="V16" s="62">
        <v>5</v>
      </c>
      <c r="W16" s="62">
        <f t="shared" si="5"/>
        <v>2.2000000000000002</v>
      </c>
      <c r="X16" s="61"/>
      <c r="Y16" s="62">
        <v>5</v>
      </c>
      <c r="Z16" s="62">
        <f t="shared" si="6"/>
        <v>4.4279999999999999</v>
      </c>
      <c r="AA16" s="61"/>
      <c r="AB16" s="41"/>
      <c r="AC16" s="42" t="s">
        <v>88</v>
      </c>
      <c r="AD16" s="42">
        <v>-37</v>
      </c>
      <c r="AE16" s="43">
        <v>-23</v>
      </c>
      <c r="AF16" s="42">
        <v>230</v>
      </c>
      <c r="AG16" s="42">
        <v>-6.4</v>
      </c>
      <c r="AH16" s="15">
        <f t="shared" si="1"/>
        <v>0</v>
      </c>
      <c r="AI16" s="15">
        <f>AI15+AH13</f>
        <v>0</v>
      </c>
      <c r="AJ16" s="41"/>
      <c r="AK16" s="41"/>
      <c r="AL16" s="15">
        <f t="shared" si="0"/>
        <v>0</v>
      </c>
      <c r="AM16" s="15">
        <v>12</v>
      </c>
      <c r="AN16" s="41"/>
      <c r="AO16" s="57"/>
      <c r="AP16" s="56" t="s">
        <v>826</v>
      </c>
      <c r="AQ16" s="56" t="s">
        <v>767</v>
      </c>
      <c r="AR16" s="56" t="s">
        <v>768</v>
      </c>
      <c r="AS16" s="56" t="s">
        <v>767</v>
      </c>
      <c r="AT16" s="56" t="s">
        <v>767</v>
      </c>
      <c r="AU16" s="57"/>
      <c r="AV16" s="76"/>
      <c r="AW16" s="80">
        <v>200</v>
      </c>
      <c r="AX16" s="80">
        <v>52</v>
      </c>
      <c r="AY16" s="76"/>
      <c r="AZ16" s="76"/>
      <c r="BA16" s="76"/>
      <c r="BB16" s="76"/>
      <c r="BC16" s="76"/>
      <c r="BD16" s="76"/>
      <c r="BE16" s="76"/>
      <c r="BF16" s="76"/>
      <c r="BG16" s="76"/>
      <c r="BH16" s="75"/>
      <c r="BO16" s="66"/>
      <c r="BP16" s="67" t="s">
        <v>79</v>
      </c>
      <c r="BQ16" s="67" t="s">
        <v>733</v>
      </c>
      <c r="BR16" s="66"/>
    </row>
    <row r="17" spans="1:70" ht="105" customHeight="1" x14ac:dyDescent="0.25">
      <c r="A17" s="58"/>
      <c r="B17" s="15" t="s">
        <v>89</v>
      </c>
      <c r="C17" s="15">
        <v>1</v>
      </c>
      <c r="D17" s="57"/>
      <c r="E17" s="57"/>
      <c r="F17" s="49"/>
      <c r="G17" s="82" t="s">
        <v>825</v>
      </c>
      <c r="H17" s="15">
        <v>150</v>
      </c>
      <c r="I17" s="81">
        <v>20.928789999999999</v>
      </c>
      <c r="J17" s="49"/>
      <c r="K17" s="49"/>
      <c r="L17" s="61"/>
      <c r="M17" s="62">
        <v>8</v>
      </c>
      <c r="N17" s="62">
        <f t="shared" si="2"/>
        <v>1.0260000000000005</v>
      </c>
      <c r="O17" s="61"/>
      <c r="P17" s="62">
        <v>8000</v>
      </c>
      <c r="Q17" s="62">
        <f t="shared" si="3"/>
        <v>1.1805000000000001</v>
      </c>
      <c r="R17" s="61"/>
      <c r="S17" s="62">
        <v>6</v>
      </c>
      <c r="T17" s="62">
        <f t="shared" si="4"/>
        <v>1.0860000000000005</v>
      </c>
      <c r="U17" s="61"/>
      <c r="V17" s="62">
        <v>6</v>
      </c>
      <c r="W17" s="62">
        <f t="shared" si="5"/>
        <v>2.5</v>
      </c>
      <c r="X17" s="61"/>
      <c r="Y17" s="62">
        <v>6</v>
      </c>
      <c r="Z17" s="62">
        <f t="shared" si="6"/>
        <v>5.2850000000000001</v>
      </c>
      <c r="AA17" s="61"/>
      <c r="AB17" s="41"/>
      <c r="AC17" s="42" t="s">
        <v>90</v>
      </c>
      <c r="AD17" s="42">
        <v>-37</v>
      </c>
      <c r="AE17" s="43">
        <v>-23</v>
      </c>
      <c r="AF17" s="42">
        <v>229</v>
      </c>
      <c r="AG17" s="42">
        <v>-5.4</v>
      </c>
      <c r="AH17" s="15">
        <f t="shared" si="1"/>
        <v>0</v>
      </c>
      <c r="AI17" s="15">
        <f>AI16+AH13</f>
        <v>0</v>
      </c>
      <c r="AJ17" s="41"/>
      <c r="AK17" s="41"/>
      <c r="AL17" s="15">
        <f t="shared" si="0"/>
        <v>0</v>
      </c>
      <c r="AM17" s="15">
        <v>13</v>
      </c>
      <c r="AN17" s="41"/>
      <c r="AO17" s="57"/>
      <c r="AP17" s="56" t="s">
        <v>792</v>
      </c>
      <c r="AQ17" s="56" t="s">
        <v>767</v>
      </c>
      <c r="AR17" s="56" t="s">
        <v>772</v>
      </c>
      <c r="AS17" s="56" t="s">
        <v>773</v>
      </c>
      <c r="AT17" s="56" t="s">
        <v>767</v>
      </c>
      <c r="AU17" s="57"/>
      <c r="AV17" s="76"/>
      <c r="AW17" s="80">
        <v>250</v>
      </c>
      <c r="AX17" s="80">
        <v>61</v>
      </c>
      <c r="AY17" s="76"/>
      <c r="AZ17" s="76"/>
      <c r="BA17" s="76"/>
      <c r="BB17" s="76"/>
      <c r="BC17" s="76"/>
      <c r="BD17" s="76"/>
      <c r="BE17" s="76"/>
      <c r="BF17" s="76"/>
      <c r="BG17" s="76"/>
      <c r="BH17" s="75"/>
      <c r="BO17" s="66"/>
      <c r="BP17" s="67" t="s">
        <v>207</v>
      </c>
      <c r="BQ17" s="67" t="s">
        <v>752</v>
      </c>
      <c r="BR17" s="66"/>
    </row>
    <row r="18" spans="1:70" ht="38.25" customHeight="1" x14ac:dyDescent="0.25">
      <c r="A18" s="58"/>
      <c r="B18" s="15" t="s">
        <v>91</v>
      </c>
      <c r="C18" s="15">
        <v>0.89</v>
      </c>
      <c r="D18" s="57"/>
      <c r="E18" s="57"/>
      <c r="F18" s="49"/>
      <c r="G18" s="82" t="s">
        <v>824</v>
      </c>
      <c r="H18" s="15">
        <v>200</v>
      </c>
      <c r="I18" s="81">
        <v>30.54448</v>
      </c>
      <c r="J18" s="49"/>
      <c r="K18" s="49"/>
      <c r="L18" s="61"/>
      <c r="M18" s="62">
        <v>9</v>
      </c>
      <c r="N18" s="62">
        <f t="shared" si="2"/>
        <v>1.0312000000000006</v>
      </c>
      <c r="O18" s="61"/>
      <c r="P18" s="62">
        <v>9000</v>
      </c>
      <c r="Q18" s="62">
        <f t="shared" si="3"/>
        <v>1.2166000000000001</v>
      </c>
      <c r="R18" s="61"/>
      <c r="S18" s="62">
        <v>7</v>
      </c>
      <c r="T18" s="62">
        <f t="shared" si="4"/>
        <v>1.1032000000000006</v>
      </c>
      <c r="U18" s="61"/>
      <c r="V18" s="62">
        <v>7</v>
      </c>
      <c r="W18" s="62">
        <f t="shared" si="5"/>
        <v>2.8</v>
      </c>
      <c r="X18" s="61"/>
      <c r="Y18" s="62">
        <v>7</v>
      </c>
      <c r="Z18" s="62">
        <f t="shared" si="6"/>
        <v>6.1420000000000003</v>
      </c>
      <c r="AA18" s="61"/>
      <c r="AB18" s="41"/>
      <c r="AC18" s="42" t="s">
        <v>92</v>
      </c>
      <c r="AD18" s="42">
        <v>-37</v>
      </c>
      <c r="AE18" s="43">
        <v>-23</v>
      </c>
      <c r="AF18" s="42">
        <v>223</v>
      </c>
      <c r="AG18" s="42">
        <v>-6.7</v>
      </c>
      <c r="AH18" s="15">
        <f t="shared" si="1"/>
        <v>0</v>
      </c>
      <c r="AI18" s="15">
        <f>AI17+AH13</f>
        <v>0</v>
      </c>
      <c r="AJ18" s="41"/>
      <c r="AK18" s="41"/>
      <c r="AL18" s="15">
        <f t="shared" si="0"/>
        <v>0</v>
      </c>
      <c r="AM18" s="15">
        <v>14</v>
      </c>
      <c r="AN18" s="41"/>
      <c r="AO18" s="57"/>
      <c r="AP18" s="56" t="s">
        <v>823</v>
      </c>
      <c r="AQ18" s="56" t="s">
        <v>767</v>
      </c>
      <c r="AR18" s="56" t="s">
        <v>772</v>
      </c>
      <c r="AS18" s="56" t="s">
        <v>773</v>
      </c>
      <c r="AT18" s="56" t="s">
        <v>767</v>
      </c>
      <c r="AU18" s="57"/>
      <c r="AV18" s="76"/>
      <c r="AW18" s="80">
        <v>300</v>
      </c>
      <c r="AX18" s="80">
        <v>68</v>
      </c>
      <c r="AY18" s="76"/>
      <c r="AZ18" s="76"/>
      <c r="BA18" s="76"/>
      <c r="BB18" s="76"/>
      <c r="BC18" s="76"/>
      <c r="BD18" s="76"/>
      <c r="BE18" s="76"/>
      <c r="BF18" s="76"/>
      <c r="BG18" s="76"/>
      <c r="BH18" s="75"/>
      <c r="BO18" s="66"/>
      <c r="BP18" s="67" t="s">
        <v>154</v>
      </c>
      <c r="BQ18" s="67" t="s">
        <v>712</v>
      </c>
      <c r="BR18" s="66"/>
    </row>
    <row r="19" spans="1:70" ht="39.6" x14ac:dyDescent="0.25">
      <c r="A19" s="58"/>
      <c r="B19" s="15" t="s">
        <v>93</v>
      </c>
      <c r="C19" s="15">
        <v>0.87</v>
      </c>
      <c r="D19" s="57"/>
      <c r="E19" s="57"/>
      <c r="F19" s="49"/>
      <c r="G19" s="82" t="s">
        <v>822</v>
      </c>
      <c r="H19" s="15">
        <v>250</v>
      </c>
      <c r="I19" s="81">
        <v>38.31859</v>
      </c>
      <c r="J19" s="49"/>
      <c r="K19" s="49"/>
      <c r="L19" s="61"/>
      <c r="M19" s="62">
        <v>10</v>
      </c>
      <c r="N19" s="62">
        <f t="shared" si="2"/>
        <v>1.0364000000000007</v>
      </c>
      <c r="O19" s="61"/>
      <c r="P19" s="62">
        <v>10000</v>
      </c>
      <c r="Q19" s="62">
        <f t="shared" si="3"/>
        <v>1.2527000000000001</v>
      </c>
      <c r="R19" s="61"/>
      <c r="S19" s="62">
        <v>8</v>
      </c>
      <c r="T19" s="62">
        <f t="shared" si="4"/>
        <v>1.1204000000000007</v>
      </c>
      <c r="U19" s="61"/>
      <c r="V19" s="62">
        <v>8</v>
      </c>
      <c r="W19" s="62">
        <f t="shared" si="5"/>
        <v>3.0999999999999996</v>
      </c>
      <c r="X19" s="61"/>
      <c r="Y19" s="62">
        <v>8</v>
      </c>
      <c r="Z19" s="62">
        <f t="shared" si="6"/>
        <v>6.9990000000000006</v>
      </c>
      <c r="AA19" s="61"/>
      <c r="AB19" s="41"/>
      <c r="AC19" s="42" t="s">
        <v>94</v>
      </c>
      <c r="AD19" s="42">
        <v>-37</v>
      </c>
      <c r="AE19" s="43">
        <v>-22</v>
      </c>
      <c r="AF19" s="42">
        <v>222</v>
      </c>
      <c r="AG19" s="42">
        <v>-6.6</v>
      </c>
      <c r="AH19" s="15">
        <f t="shared" si="1"/>
        <v>0</v>
      </c>
      <c r="AI19" s="15">
        <f>AI18+AH13</f>
        <v>0</v>
      </c>
      <c r="AJ19" s="41"/>
      <c r="AK19" s="41"/>
      <c r="AL19" s="15">
        <f t="shared" si="0"/>
        <v>0</v>
      </c>
      <c r="AM19" s="15">
        <v>15</v>
      </c>
      <c r="AN19" s="41"/>
      <c r="AO19" s="57"/>
      <c r="AP19" s="56" t="s">
        <v>821</v>
      </c>
      <c r="AQ19" s="56" t="s">
        <v>767</v>
      </c>
      <c r="AR19" s="56" t="s">
        <v>772</v>
      </c>
      <c r="AS19" s="56" t="s">
        <v>773</v>
      </c>
      <c r="AT19" s="56" t="s">
        <v>767</v>
      </c>
      <c r="AU19" s="57"/>
      <c r="AV19" s="76"/>
      <c r="AW19" s="80">
        <v>350</v>
      </c>
      <c r="AX19" s="80">
        <v>76</v>
      </c>
      <c r="AY19" s="76"/>
      <c r="AZ19" s="76"/>
      <c r="BA19" s="76"/>
      <c r="BB19" s="76"/>
      <c r="BC19" s="76"/>
      <c r="BD19" s="76"/>
      <c r="BE19" s="76"/>
      <c r="BF19" s="76"/>
      <c r="BG19" s="76"/>
      <c r="BH19" s="75"/>
      <c r="BO19" s="66"/>
      <c r="BP19" s="67" t="s">
        <v>117</v>
      </c>
      <c r="BQ19" s="67" t="s">
        <v>820</v>
      </c>
      <c r="BR19" s="66"/>
    </row>
    <row r="20" spans="1:70" ht="66" x14ac:dyDescent="0.25">
      <c r="A20" s="58"/>
      <c r="B20" s="15" t="s">
        <v>95</v>
      </c>
      <c r="C20" s="15">
        <v>0.88</v>
      </c>
      <c r="D20" s="57"/>
      <c r="E20" s="57"/>
      <c r="F20" s="49"/>
      <c r="G20" s="82" t="s">
        <v>819</v>
      </c>
      <c r="H20" s="15">
        <v>300</v>
      </c>
      <c r="I20" s="81">
        <v>47.704389999999997</v>
      </c>
      <c r="J20" s="49"/>
      <c r="K20" s="49"/>
      <c r="L20" s="61"/>
      <c r="M20" s="62">
        <v>11</v>
      </c>
      <c r="N20" s="62">
        <f t="shared" si="2"/>
        <v>1.0416000000000007</v>
      </c>
      <c r="O20" s="61"/>
      <c r="P20" s="62">
        <v>11000</v>
      </c>
      <c r="Q20" s="62">
        <f t="shared" si="3"/>
        <v>1.2888000000000002</v>
      </c>
      <c r="R20" s="61"/>
      <c r="S20" s="62">
        <v>9</v>
      </c>
      <c r="T20" s="62">
        <f t="shared" si="4"/>
        <v>1.1376000000000008</v>
      </c>
      <c r="U20" s="61"/>
      <c r="V20" s="62">
        <v>9</v>
      </c>
      <c r="W20" s="62">
        <f t="shared" si="5"/>
        <v>3.3999999999999995</v>
      </c>
      <c r="X20" s="61"/>
      <c r="Y20" s="62">
        <v>9</v>
      </c>
      <c r="Z20" s="62">
        <f t="shared" si="6"/>
        <v>7.8560000000000008</v>
      </c>
      <c r="AA20" s="61"/>
      <c r="AB20" s="41"/>
      <c r="AC20" s="42" t="s">
        <v>96</v>
      </c>
      <c r="AD20" s="42">
        <v>-37</v>
      </c>
      <c r="AE20" s="43">
        <v>-24</v>
      </c>
      <c r="AF20" s="42">
        <v>222</v>
      </c>
      <c r="AG20" s="42">
        <v>-7.5</v>
      </c>
      <c r="AH20" s="15">
        <f t="shared" si="1"/>
        <v>0</v>
      </c>
      <c r="AI20" s="15">
        <f>AI19+AH13</f>
        <v>0</v>
      </c>
      <c r="AJ20" s="41"/>
      <c r="AK20" s="41"/>
      <c r="AL20" s="15">
        <f t="shared" si="0"/>
        <v>0</v>
      </c>
      <c r="AM20" s="15">
        <v>16</v>
      </c>
      <c r="AN20" s="41"/>
      <c r="AO20" s="57"/>
      <c r="AP20" s="56" t="s">
        <v>783</v>
      </c>
      <c r="AQ20" s="56" t="s">
        <v>767</v>
      </c>
      <c r="AR20" s="56" t="s">
        <v>768</v>
      </c>
      <c r="AS20" s="56" t="s">
        <v>773</v>
      </c>
      <c r="AT20" s="56" t="s">
        <v>767</v>
      </c>
      <c r="AU20" s="57"/>
      <c r="AV20" s="76"/>
      <c r="AW20" s="80">
        <v>400</v>
      </c>
      <c r="AX20" s="80">
        <v>83</v>
      </c>
      <c r="AY20" s="76"/>
      <c r="AZ20" s="76"/>
      <c r="BA20" s="76"/>
      <c r="BB20" s="76"/>
      <c r="BC20" s="76"/>
      <c r="BD20" s="76"/>
      <c r="BE20" s="76"/>
      <c r="BF20" s="76"/>
      <c r="BG20" s="76"/>
      <c r="BH20" s="75"/>
      <c r="BO20" s="66"/>
      <c r="BP20" s="67" t="s">
        <v>81</v>
      </c>
      <c r="BQ20" s="67" t="s">
        <v>708</v>
      </c>
      <c r="BR20" s="66"/>
    </row>
    <row r="21" spans="1:70" ht="26.4" x14ac:dyDescent="0.25">
      <c r="A21" s="58"/>
      <c r="B21" s="15" t="s">
        <v>97</v>
      </c>
      <c r="C21" s="15">
        <v>0.92</v>
      </c>
      <c r="D21" s="57"/>
      <c r="E21" s="57"/>
      <c r="F21" s="49"/>
      <c r="G21" s="82" t="s">
        <v>818</v>
      </c>
      <c r="H21" s="15">
        <v>400</v>
      </c>
      <c r="I21" s="81">
        <v>69.653409999999994</v>
      </c>
      <c r="J21" s="49"/>
      <c r="K21" s="49"/>
      <c r="L21" s="61"/>
      <c r="M21" s="62">
        <v>12</v>
      </c>
      <c r="N21" s="62">
        <f t="shared" si="2"/>
        <v>1.0468000000000008</v>
      </c>
      <c r="O21" s="61"/>
      <c r="P21" s="62">
        <v>12000</v>
      </c>
      <c r="Q21" s="62">
        <f t="shared" si="3"/>
        <v>1.3249000000000002</v>
      </c>
      <c r="R21" s="61"/>
      <c r="S21" s="62">
        <v>10</v>
      </c>
      <c r="T21" s="62">
        <f t="shared" si="4"/>
        <v>1.1548000000000009</v>
      </c>
      <c r="U21" s="61"/>
      <c r="V21" s="62">
        <v>10</v>
      </c>
      <c r="W21" s="62">
        <f t="shared" si="5"/>
        <v>3.6999999999999993</v>
      </c>
      <c r="X21" s="61"/>
      <c r="Y21" s="62">
        <v>10</v>
      </c>
      <c r="Z21" s="62">
        <f t="shared" si="6"/>
        <v>8.713000000000001</v>
      </c>
      <c r="AA21" s="61"/>
      <c r="AB21" s="41"/>
      <c r="AC21" s="42" t="s">
        <v>98</v>
      </c>
      <c r="AD21" s="42">
        <v>-35</v>
      </c>
      <c r="AE21" s="43">
        <v>-24</v>
      </c>
      <c r="AF21" s="42">
        <v>235</v>
      </c>
      <c r="AG21" s="42">
        <v>-5.6</v>
      </c>
      <c r="AH21" s="15">
        <f t="shared" si="1"/>
        <v>0</v>
      </c>
      <c r="AI21" s="15">
        <f>AI20+AH13</f>
        <v>0</v>
      </c>
      <c r="AJ21" s="41"/>
      <c r="AK21" s="41"/>
      <c r="AL21" s="15">
        <f t="shared" si="0"/>
        <v>0</v>
      </c>
      <c r="AM21" s="15">
        <v>17</v>
      </c>
      <c r="AN21" s="41"/>
      <c r="AO21" s="57"/>
      <c r="AP21" s="56" t="s">
        <v>817</v>
      </c>
      <c r="AQ21" s="56" t="s">
        <v>767</v>
      </c>
      <c r="AR21" s="56" t="s">
        <v>768</v>
      </c>
      <c r="AS21" s="56" t="s">
        <v>767</v>
      </c>
      <c r="AT21" s="56" t="s">
        <v>767</v>
      </c>
      <c r="AU21" s="57"/>
      <c r="AV21" s="76"/>
      <c r="AW21" s="80">
        <v>450</v>
      </c>
      <c r="AX21" s="80">
        <v>89</v>
      </c>
      <c r="AY21" s="76"/>
      <c r="AZ21" s="76"/>
      <c r="BA21" s="76"/>
      <c r="BB21" s="76"/>
      <c r="BC21" s="76"/>
      <c r="BD21" s="76"/>
      <c r="BE21" s="76"/>
      <c r="BF21" s="76"/>
      <c r="BG21" s="76"/>
      <c r="BH21" s="75"/>
      <c r="BO21" s="66"/>
      <c r="BP21" s="67" t="s">
        <v>227</v>
      </c>
      <c r="BQ21" s="67" t="s">
        <v>816</v>
      </c>
      <c r="BR21" s="66"/>
    </row>
    <row r="22" spans="1:70" ht="25.5" customHeight="1" x14ac:dyDescent="0.25">
      <c r="A22" s="58"/>
      <c r="B22" s="15" t="s">
        <v>99</v>
      </c>
      <c r="C22" s="15">
        <v>0.9</v>
      </c>
      <c r="D22" s="57"/>
      <c r="E22" s="57"/>
      <c r="F22" s="49"/>
      <c r="G22" s="82" t="s">
        <v>815</v>
      </c>
      <c r="H22" s="15">
        <v>500</v>
      </c>
      <c r="I22" s="81">
        <v>93.429730000000006</v>
      </c>
      <c r="J22" s="49"/>
      <c r="K22" s="49"/>
      <c r="L22" s="61"/>
      <c r="M22" s="62">
        <v>13</v>
      </c>
      <c r="N22" s="62">
        <f t="shared" si="2"/>
        <v>1.0520000000000009</v>
      </c>
      <c r="O22" s="61"/>
      <c r="P22" s="62">
        <v>13000</v>
      </c>
      <c r="Q22" s="62">
        <f t="shared" si="3"/>
        <v>1.3610000000000002</v>
      </c>
      <c r="R22" s="61"/>
      <c r="S22" s="62">
        <v>11</v>
      </c>
      <c r="T22" s="62">
        <f t="shared" si="4"/>
        <v>1.172000000000001</v>
      </c>
      <c r="U22" s="61"/>
      <c r="V22" s="62">
        <v>11</v>
      </c>
      <c r="W22" s="62">
        <f t="shared" si="5"/>
        <v>3.9999999999999991</v>
      </c>
      <c r="X22" s="61"/>
      <c r="Y22" s="62">
        <v>11</v>
      </c>
      <c r="Z22" s="62">
        <f t="shared" si="6"/>
        <v>9.57</v>
      </c>
      <c r="AA22" s="61"/>
      <c r="AB22" s="41"/>
      <c r="AC22" s="46" t="s">
        <v>100</v>
      </c>
      <c r="AD22" s="45"/>
      <c r="AE22" s="45"/>
      <c r="AF22" s="45"/>
      <c r="AG22" s="44"/>
      <c r="AH22" s="15">
        <f t="shared" si="1"/>
        <v>0</v>
      </c>
      <c r="AI22" s="15"/>
      <c r="AJ22" s="41"/>
      <c r="AK22" s="41"/>
      <c r="AL22" s="15">
        <f t="shared" si="0"/>
        <v>0</v>
      </c>
      <c r="AM22" s="15">
        <v>18</v>
      </c>
      <c r="AN22" s="41"/>
      <c r="AO22" s="57"/>
      <c r="AP22" s="56" t="s">
        <v>814</v>
      </c>
      <c r="AQ22" s="56" t="s">
        <v>767</v>
      </c>
      <c r="AR22" s="56" t="s">
        <v>768</v>
      </c>
      <c r="AS22" s="56" t="s">
        <v>767</v>
      </c>
      <c r="AT22" s="56" t="s">
        <v>767</v>
      </c>
      <c r="AU22" s="57"/>
      <c r="AV22" s="76"/>
      <c r="AW22" s="80">
        <v>500</v>
      </c>
      <c r="AX22" s="80">
        <v>97</v>
      </c>
      <c r="AY22" s="76"/>
      <c r="AZ22" s="76"/>
      <c r="BA22" s="76"/>
      <c r="BB22" s="76"/>
      <c r="BC22" s="76"/>
      <c r="BD22" s="76"/>
      <c r="BE22" s="76"/>
      <c r="BF22" s="76"/>
      <c r="BG22" s="76"/>
      <c r="BH22" s="75"/>
      <c r="BO22" s="66"/>
      <c r="BP22" s="67" t="s">
        <v>302</v>
      </c>
      <c r="BQ22" s="67" t="s">
        <v>750</v>
      </c>
      <c r="BR22" s="66"/>
    </row>
    <row r="23" spans="1:70" ht="27.6" x14ac:dyDescent="0.25">
      <c r="A23" s="58"/>
      <c r="B23" s="15" t="s">
        <v>101</v>
      </c>
      <c r="C23" s="15">
        <v>0.92</v>
      </c>
      <c r="D23" s="57"/>
      <c r="E23" s="57"/>
      <c r="F23" s="49"/>
      <c r="G23" s="112" t="str">
        <f>[3]Списки!AH3</f>
        <v>Подземная канальная или подвальная</v>
      </c>
      <c r="H23" s="113"/>
      <c r="I23" s="15" t="s">
        <v>813</v>
      </c>
      <c r="J23" s="49"/>
      <c r="K23" s="49"/>
      <c r="L23" s="61"/>
      <c r="M23" s="62">
        <v>14</v>
      </c>
      <c r="N23" s="62">
        <f t="shared" si="2"/>
        <v>1.057200000000001</v>
      </c>
      <c r="O23" s="61"/>
      <c r="P23" s="62">
        <v>14000</v>
      </c>
      <c r="Q23" s="62">
        <f t="shared" si="3"/>
        <v>1.3971000000000002</v>
      </c>
      <c r="R23" s="61"/>
      <c r="S23" s="62">
        <v>12</v>
      </c>
      <c r="T23" s="62">
        <f t="shared" si="4"/>
        <v>1.1892000000000011</v>
      </c>
      <c r="U23" s="61"/>
      <c r="V23" s="62">
        <v>12</v>
      </c>
      <c r="W23" s="62">
        <f t="shared" si="5"/>
        <v>4.2999999999999989</v>
      </c>
      <c r="X23" s="61"/>
      <c r="Y23" s="62">
        <v>12</v>
      </c>
      <c r="Z23" s="62">
        <f t="shared" si="6"/>
        <v>10.427</v>
      </c>
      <c r="AA23" s="61"/>
      <c r="AB23" s="41"/>
      <c r="AC23" s="42" t="s">
        <v>102</v>
      </c>
      <c r="AD23" s="42">
        <v>-36</v>
      </c>
      <c r="AE23" s="43">
        <v>-29</v>
      </c>
      <c r="AF23" s="42">
        <v>227</v>
      </c>
      <c r="AG23" s="42">
        <v>-11.2</v>
      </c>
      <c r="AH23" s="15">
        <f t="shared" si="1"/>
        <v>0</v>
      </c>
      <c r="AI23" s="15">
        <f>AH22</f>
        <v>0</v>
      </c>
      <c r="AJ23" s="41"/>
      <c r="AK23" s="41"/>
      <c r="AL23" s="15">
        <f t="shared" si="0"/>
        <v>0</v>
      </c>
      <c r="AM23" s="15">
        <v>19</v>
      </c>
      <c r="AN23" s="41"/>
      <c r="AO23" s="57"/>
      <c r="AP23" s="56" t="s">
        <v>812</v>
      </c>
      <c r="AQ23" s="56" t="s">
        <v>767</v>
      </c>
      <c r="AR23" s="56" t="s">
        <v>772</v>
      </c>
      <c r="AS23" s="56" t="s">
        <v>773</v>
      </c>
      <c r="AT23" s="56" t="s">
        <v>767</v>
      </c>
      <c r="AU23" s="57"/>
      <c r="AV23" s="76"/>
      <c r="AW23" s="80">
        <v>600</v>
      </c>
      <c r="AX23" s="80">
        <v>111</v>
      </c>
      <c r="AY23" s="76"/>
      <c r="AZ23" s="76"/>
      <c r="BA23" s="76"/>
      <c r="BB23" s="76"/>
      <c r="BC23" s="76"/>
      <c r="BD23" s="76"/>
      <c r="BE23" s="76"/>
      <c r="BF23" s="76"/>
      <c r="BG23" s="76"/>
      <c r="BH23" s="75"/>
      <c r="BO23" s="66"/>
      <c r="BP23" s="67" t="s">
        <v>311</v>
      </c>
      <c r="BQ23" s="67" t="s">
        <v>765</v>
      </c>
      <c r="BR23" s="66"/>
    </row>
    <row r="24" spans="1:70" ht="27.6" customHeight="1" x14ac:dyDescent="0.25">
      <c r="A24" s="58"/>
      <c r="B24" s="15" t="s">
        <v>103</v>
      </c>
      <c r="C24" s="15">
        <v>0.88</v>
      </c>
      <c r="D24" s="57"/>
      <c r="E24" s="57"/>
      <c r="F24" s="49"/>
      <c r="G24" s="79" t="s">
        <v>811</v>
      </c>
      <c r="H24" s="78">
        <v>0</v>
      </c>
      <c r="I24" s="77">
        <v>26.494759999999999</v>
      </c>
      <c r="J24" s="49"/>
      <c r="K24" s="49"/>
      <c r="L24" s="61"/>
      <c r="M24" s="62">
        <v>15</v>
      </c>
      <c r="N24" s="62">
        <f t="shared" si="2"/>
        <v>1.0624000000000011</v>
      </c>
      <c r="O24" s="61"/>
      <c r="P24" s="62">
        <v>15000</v>
      </c>
      <c r="Q24" s="62">
        <f t="shared" si="3"/>
        <v>1.4332000000000003</v>
      </c>
      <c r="R24" s="61"/>
      <c r="S24" s="62">
        <v>13</v>
      </c>
      <c r="T24" s="62">
        <f t="shared" si="4"/>
        <v>1.2064000000000012</v>
      </c>
      <c r="U24" s="61"/>
      <c r="V24" s="62">
        <v>13</v>
      </c>
      <c r="W24" s="62">
        <f t="shared" si="5"/>
        <v>4.5999999999999988</v>
      </c>
      <c r="X24" s="61"/>
      <c r="Y24" s="62">
        <v>13</v>
      </c>
      <c r="Z24" s="62">
        <f t="shared" si="6"/>
        <v>11.283999999999999</v>
      </c>
      <c r="AA24" s="61"/>
      <c r="AB24" s="41"/>
      <c r="AC24" s="42" t="s">
        <v>104</v>
      </c>
      <c r="AD24" s="42">
        <v>-36</v>
      </c>
      <c r="AE24" s="43">
        <v>-30</v>
      </c>
      <c r="AF24" s="42">
        <v>230</v>
      </c>
      <c r="AG24" s="42">
        <v>-10.7</v>
      </c>
      <c r="AH24" s="15">
        <f t="shared" si="1"/>
        <v>0</v>
      </c>
      <c r="AI24" s="15">
        <f t="shared" ref="AI24:AI40" si="7">AI23+$AH$22</f>
        <v>0</v>
      </c>
      <c r="AJ24" s="41"/>
      <c r="AK24" s="41"/>
      <c r="AL24" s="15">
        <f t="shared" si="0"/>
        <v>0</v>
      </c>
      <c r="AM24" s="15">
        <v>20</v>
      </c>
      <c r="AN24" s="41"/>
      <c r="AO24" s="57"/>
      <c r="AP24" s="56" t="s">
        <v>810</v>
      </c>
      <c r="AQ24" s="56" t="s">
        <v>767</v>
      </c>
      <c r="AR24" s="56" t="s">
        <v>768</v>
      </c>
      <c r="AS24" s="56" t="s">
        <v>767</v>
      </c>
      <c r="AT24" s="56" t="s">
        <v>767</v>
      </c>
      <c r="AU24" s="57"/>
      <c r="AV24" s="76"/>
      <c r="AW24" s="80">
        <v>700</v>
      </c>
      <c r="AX24" s="80">
        <v>124</v>
      </c>
      <c r="AY24" s="76"/>
      <c r="AZ24" s="76"/>
      <c r="BA24" s="76"/>
      <c r="BB24" s="76"/>
      <c r="BC24" s="76"/>
      <c r="BD24" s="76"/>
      <c r="BE24" s="76"/>
      <c r="BF24" s="76"/>
      <c r="BG24" s="76"/>
      <c r="BH24" s="75"/>
      <c r="BO24" s="66"/>
      <c r="BP24" s="67" t="s">
        <v>176</v>
      </c>
      <c r="BQ24" s="67" t="s">
        <v>714</v>
      </c>
      <c r="BR24" s="66"/>
    </row>
    <row r="25" spans="1:70" ht="27.6" x14ac:dyDescent="0.25">
      <c r="A25" s="58"/>
      <c r="B25" s="15" t="s">
        <v>105</v>
      </c>
      <c r="C25" s="15">
        <v>1.02</v>
      </c>
      <c r="D25" s="57"/>
      <c r="E25" s="57"/>
      <c r="F25" s="49"/>
      <c r="G25" s="79" t="s">
        <v>809</v>
      </c>
      <c r="H25" s="78">
        <v>100</v>
      </c>
      <c r="I25" s="77">
        <v>31.493069999999999</v>
      </c>
      <c r="J25" s="49"/>
      <c r="K25" s="49"/>
      <c r="L25" s="61"/>
      <c r="M25" s="62">
        <v>16</v>
      </c>
      <c r="N25" s="62">
        <f t="shared" si="2"/>
        <v>1.0676000000000012</v>
      </c>
      <c r="O25" s="61"/>
      <c r="P25" s="62">
        <v>16000</v>
      </c>
      <c r="Q25" s="62">
        <f t="shared" si="3"/>
        <v>1.4693000000000003</v>
      </c>
      <c r="R25" s="61"/>
      <c r="S25" s="62">
        <v>14</v>
      </c>
      <c r="T25" s="62">
        <f t="shared" si="4"/>
        <v>1.2236000000000014</v>
      </c>
      <c r="U25" s="61"/>
      <c r="V25" s="62">
        <v>14</v>
      </c>
      <c r="W25" s="62">
        <f t="shared" si="5"/>
        <v>4.8999999999999986</v>
      </c>
      <c r="X25" s="61"/>
      <c r="Y25" s="62">
        <v>14</v>
      </c>
      <c r="Z25" s="62">
        <f t="shared" si="6"/>
        <v>12.140999999999998</v>
      </c>
      <c r="AA25" s="61"/>
      <c r="AB25" s="41"/>
      <c r="AC25" s="42" t="s">
        <v>106</v>
      </c>
      <c r="AD25" s="42">
        <v>-33</v>
      </c>
      <c r="AE25" s="43">
        <v>-29</v>
      </c>
      <c r="AF25" s="42">
        <v>224</v>
      </c>
      <c r="AG25" s="42">
        <v>-9.4</v>
      </c>
      <c r="AH25" s="15">
        <f t="shared" si="1"/>
        <v>0</v>
      </c>
      <c r="AI25" s="15">
        <f t="shared" si="7"/>
        <v>0</v>
      </c>
      <c r="AJ25" s="41"/>
      <c r="AK25" s="41"/>
      <c r="AL25" s="15">
        <f t="shared" si="0"/>
        <v>0</v>
      </c>
      <c r="AM25" s="15">
        <v>21</v>
      </c>
      <c r="AN25" s="41"/>
      <c r="AO25" s="57"/>
      <c r="AP25" s="56" t="s">
        <v>808</v>
      </c>
      <c r="AQ25" s="56" t="s">
        <v>767</v>
      </c>
      <c r="AR25" s="56" t="s">
        <v>768</v>
      </c>
      <c r="AS25" s="56" t="s">
        <v>767</v>
      </c>
      <c r="AT25" s="56" t="s">
        <v>767</v>
      </c>
      <c r="AU25" s="57"/>
      <c r="AV25" s="76"/>
      <c r="AW25" s="80">
        <v>800</v>
      </c>
      <c r="AX25" s="80">
        <v>138</v>
      </c>
      <c r="AY25" s="76"/>
      <c r="AZ25" s="76"/>
      <c r="BA25" s="76"/>
      <c r="BB25" s="76"/>
      <c r="BC25" s="76"/>
      <c r="BD25" s="76"/>
      <c r="BE25" s="76"/>
      <c r="BF25" s="76"/>
      <c r="BG25" s="76"/>
      <c r="BH25" s="75"/>
      <c r="BO25" s="66"/>
      <c r="BP25" s="67" t="s">
        <v>83</v>
      </c>
      <c r="BQ25" s="67" t="s">
        <v>733</v>
      </c>
      <c r="BR25" s="66"/>
    </row>
    <row r="26" spans="1:70" ht="27.6" x14ac:dyDescent="0.25">
      <c r="A26" s="58"/>
      <c r="B26" s="65" t="s">
        <v>107</v>
      </c>
      <c r="C26" s="15"/>
      <c r="D26" s="57"/>
      <c r="E26" s="57"/>
      <c r="F26" s="49"/>
      <c r="G26" s="79" t="s">
        <v>807</v>
      </c>
      <c r="H26" s="78">
        <v>125</v>
      </c>
      <c r="I26" s="77">
        <v>32.98207</v>
      </c>
      <c r="J26" s="49"/>
      <c r="K26" s="49"/>
      <c r="L26" s="61"/>
      <c r="M26" s="62">
        <v>17</v>
      </c>
      <c r="N26" s="62">
        <f t="shared" si="2"/>
        <v>1.0728000000000013</v>
      </c>
      <c r="O26" s="61"/>
      <c r="P26" s="62">
        <v>17000</v>
      </c>
      <c r="Q26" s="62">
        <f t="shared" si="3"/>
        <v>1.5054000000000003</v>
      </c>
      <c r="R26" s="61"/>
      <c r="S26" s="62">
        <v>15</v>
      </c>
      <c r="T26" s="62">
        <f t="shared" si="4"/>
        <v>1.2408000000000015</v>
      </c>
      <c r="U26" s="61"/>
      <c r="V26" s="62">
        <v>15</v>
      </c>
      <c r="W26" s="62">
        <f t="shared" si="5"/>
        <v>5.1999999999999984</v>
      </c>
      <c r="X26" s="61"/>
      <c r="Y26" s="62">
        <v>15</v>
      </c>
      <c r="Z26" s="62">
        <v>13</v>
      </c>
      <c r="AA26" s="61"/>
      <c r="AB26" s="41"/>
      <c r="AC26" s="42" t="s">
        <v>108</v>
      </c>
      <c r="AD26" s="42">
        <v>-42</v>
      </c>
      <c r="AE26" s="43">
        <v>-34</v>
      </c>
      <c r="AF26" s="42">
        <v>255</v>
      </c>
      <c r="AG26" s="42">
        <v>-13.2</v>
      </c>
      <c r="AH26" s="15">
        <f t="shared" si="1"/>
        <v>0</v>
      </c>
      <c r="AI26" s="15">
        <f t="shared" si="7"/>
        <v>0</v>
      </c>
      <c r="AJ26" s="41"/>
      <c r="AK26" s="41"/>
      <c r="AL26" s="15">
        <f t="shared" si="0"/>
        <v>0</v>
      </c>
      <c r="AM26" s="15">
        <v>22</v>
      </c>
      <c r="AN26" s="41"/>
      <c r="AO26" s="57"/>
      <c r="AP26" s="56" t="s">
        <v>806</v>
      </c>
      <c r="AQ26" s="56" t="s">
        <v>767</v>
      </c>
      <c r="AR26" s="56" t="s">
        <v>768</v>
      </c>
      <c r="AS26" s="56" t="s">
        <v>767</v>
      </c>
      <c r="AT26" s="56" t="s">
        <v>767</v>
      </c>
      <c r="AU26" s="57"/>
      <c r="AV26" s="76"/>
      <c r="AW26" s="80">
        <v>900</v>
      </c>
      <c r="AX26" s="80">
        <v>151</v>
      </c>
      <c r="AY26" s="76"/>
      <c r="AZ26" s="76"/>
      <c r="BA26" s="76"/>
      <c r="BB26" s="76"/>
      <c r="BC26" s="76"/>
      <c r="BD26" s="76"/>
      <c r="BE26" s="76"/>
      <c r="BF26" s="76"/>
      <c r="BG26" s="76"/>
      <c r="BH26" s="75"/>
      <c r="BO26" s="66"/>
      <c r="BP26" s="67" t="s">
        <v>138</v>
      </c>
      <c r="BQ26" s="67" t="s">
        <v>712</v>
      </c>
      <c r="BR26" s="66"/>
    </row>
    <row r="27" spans="1:70" ht="52.8" x14ac:dyDescent="0.25">
      <c r="A27" s="58"/>
      <c r="B27" s="15" t="s">
        <v>109</v>
      </c>
      <c r="C27" s="15">
        <v>0.9</v>
      </c>
      <c r="D27" s="57"/>
      <c r="E27" s="57"/>
      <c r="F27" s="49"/>
      <c r="G27" s="79" t="s">
        <v>805</v>
      </c>
      <c r="H27" s="78">
        <v>150</v>
      </c>
      <c r="I27" s="77">
        <v>37.547539999999998</v>
      </c>
      <c r="J27" s="49"/>
      <c r="K27" s="49"/>
      <c r="L27" s="61"/>
      <c r="M27" s="62">
        <v>18</v>
      </c>
      <c r="N27" s="62">
        <f t="shared" si="2"/>
        <v>1.0780000000000014</v>
      </c>
      <c r="O27" s="61"/>
      <c r="P27" s="62">
        <v>18000</v>
      </c>
      <c r="Q27" s="62">
        <f t="shared" si="3"/>
        <v>1.5415000000000003</v>
      </c>
      <c r="R27" s="61"/>
      <c r="S27" s="62">
        <v>16</v>
      </c>
      <c r="T27" s="62">
        <f t="shared" si="4"/>
        <v>1.2580000000000016</v>
      </c>
      <c r="U27" s="61"/>
      <c r="V27" s="62" t="s">
        <v>804</v>
      </c>
      <c r="W27" s="62"/>
      <c r="X27" s="61"/>
      <c r="Y27" s="62"/>
      <c r="Z27" s="62"/>
      <c r="AA27" s="61"/>
      <c r="AB27" s="41"/>
      <c r="AC27" s="42" t="s">
        <v>110</v>
      </c>
      <c r="AD27" s="42">
        <v>-37</v>
      </c>
      <c r="AE27" s="43">
        <v>-30</v>
      </c>
      <c r="AF27" s="42">
        <v>236</v>
      </c>
      <c r="AG27" s="42">
        <v>-11.3</v>
      </c>
      <c r="AH27" s="15">
        <f t="shared" si="1"/>
        <v>0</v>
      </c>
      <c r="AI27" s="15">
        <f t="shared" si="7"/>
        <v>0</v>
      </c>
      <c r="AJ27" s="41"/>
      <c r="AK27" s="41"/>
      <c r="AL27" s="15">
        <f t="shared" si="0"/>
        <v>0</v>
      </c>
      <c r="AM27" s="15">
        <v>23</v>
      </c>
      <c r="AN27" s="41"/>
      <c r="AO27" s="57"/>
      <c r="AP27" s="56" t="s">
        <v>803</v>
      </c>
      <c r="AQ27" s="56" t="s">
        <v>767</v>
      </c>
      <c r="AR27" s="56" t="s">
        <v>768</v>
      </c>
      <c r="AS27" s="56" t="s">
        <v>767</v>
      </c>
      <c r="AT27" s="56" t="s">
        <v>773</v>
      </c>
      <c r="AU27" s="57"/>
      <c r="AV27" s="76"/>
      <c r="AW27" s="80">
        <v>1000</v>
      </c>
      <c r="AX27" s="80">
        <v>165</v>
      </c>
      <c r="AY27" s="76"/>
      <c r="AZ27" s="76"/>
      <c r="BA27" s="76"/>
      <c r="BB27" s="76"/>
      <c r="BC27" s="76"/>
      <c r="BD27" s="76"/>
      <c r="BE27" s="76"/>
      <c r="BF27" s="76"/>
      <c r="BG27" s="76"/>
      <c r="BH27" s="75"/>
      <c r="BO27" s="66"/>
      <c r="BP27" s="67" t="s">
        <v>211</v>
      </c>
      <c r="BQ27" s="67" t="s">
        <v>802</v>
      </c>
      <c r="BR27" s="66"/>
    </row>
    <row r="28" spans="1:70" ht="39.6" x14ac:dyDescent="0.25">
      <c r="A28" s="58"/>
      <c r="B28" s="15" t="s">
        <v>111</v>
      </c>
      <c r="C28" s="15">
        <v>1.02</v>
      </c>
      <c r="D28" s="57"/>
      <c r="E28" s="57"/>
      <c r="F28" s="49"/>
      <c r="G28" s="79" t="s">
        <v>801</v>
      </c>
      <c r="H28" s="78">
        <v>200</v>
      </c>
      <c r="I28" s="77">
        <v>46.715809999999998</v>
      </c>
      <c r="J28" s="49"/>
      <c r="K28" s="49"/>
      <c r="L28" s="61"/>
      <c r="M28" s="62">
        <v>19</v>
      </c>
      <c r="N28" s="62">
        <f t="shared" si="2"/>
        <v>1.0832000000000015</v>
      </c>
      <c r="O28" s="61"/>
      <c r="P28" s="62">
        <v>19000</v>
      </c>
      <c r="Q28" s="62">
        <f t="shared" si="3"/>
        <v>1.5776000000000003</v>
      </c>
      <c r="R28" s="61"/>
      <c r="S28" s="62">
        <v>17</v>
      </c>
      <c r="T28" s="62">
        <f t="shared" si="4"/>
        <v>1.2752000000000017</v>
      </c>
      <c r="U28" s="61"/>
      <c r="V28" s="62"/>
      <c r="W28" s="62"/>
      <c r="X28" s="61"/>
      <c r="Y28" s="62"/>
      <c r="Z28" s="62"/>
      <c r="AA28" s="61"/>
      <c r="AB28" s="41"/>
      <c r="AC28" s="42" t="s">
        <v>112</v>
      </c>
      <c r="AD28" s="42">
        <v>-40</v>
      </c>
      <c r="AE28" s="43">
        <v>-34</v>
      </c>
      <c r="AF28" s="42">
        <v>248</v>
      </c>
      <c r="AG28" s="42">
        <v>-12.6</v>
      </c>
      <c r="AH28" s="15">
        <f t="shared" si="1"/>
        <v>0</v>
      </c>
      <c r="AI28" s="15">
        <f t="shared" si="7"/>
        <v>0</v>
      </c>
      <c r="AJ28" s="41"/>
      <c r="AK28" s="41"/>
      <c r="AL28" s="15">
        <f t="shared" si="0"/>
        <v>0</v>
      </c>
      <c r="AM28" s="15">
        <v>24</v>
      </c>
      <c r="AN28" s="41"/>
      <c r="AO28" s="57"/>
      <c r="AP28" s="56" t="s">
        <v>800</v>
      </c>
      <c r="AQ28" s="56" t="s">
        <v>767</v>
      </c>
      <c r="AR28" s="56" t="s">
        <v>768</v>
      </c>
      <c r="AS28" s="56" t="s">
        <v>773</v>
      </c>
      <c r="AT28" s="56" t="s">
        <v>767</v>
      </c>
      <c r="AU28" s="57"/>
      <c r="AV28" s="76"/>
      <c r="AW28" s="80">
        <v>1200</v>
      </c>
      <c r="AX28" s="80">
        <v>194</v>
      </c>
      <c r="AY28" s="76"/>
      <c r="AZ28" s="76"/>
      <c r="BA28" s="76"/>
      <c r="BB28" s="76"/>
      <c r="BC28" s="76"/>
      <c r="BD28" s="76"/>
      <c r="BE28" s="76"/>
      <c r="BF28" s="76"/>
      <c r="BG28" s="76"/>
      <c r="BH28" s="75"/>
      <c r="BO28" s="66"/>
      <c r="BP28" s="67" t="s">
        <v>194</v>
      </c>
      <c r="BQ28" s="67" t="s">
        <v>770</v>
      </c>
      <c r="BR28" s="66"/>
    </row>
    <row r="29" spans="1:70" ht="25.5" customHeight="1" x14ac:dyDescent="0.25">
      <c r="A29" s="58"/>
      <c r="B29" s="15" t="s">
        <v>113</v>
      </c>
      <c r="C29" s="15">
        <v>1.1399999999999999</v>
      </c>
      <c r="D29" s="57"/>
      <c r="E29" s="57"/>
      <c r="F29" s="49"/>
      <c r="G29" s="79" t="s">
        <v>799</v>
      </c>
      <c r="H29" s="78">
        <v>250</v>
      </c>
      <c r="I29" s="77">
        <v>51.016680000000001</v>
      </c>
      <c r="J29" s="49"/>
      <c r="K29" s="49"/>
      <c r="L29" s="61"/>
      <c r="M29" s="62">
        <v>20</v>
      </c>
      <c r="N29" s="62">
        <f t="shared" si="2"/>
        <v>1.0884000000000016</v>
      </c>
      <c r="O29" s="61"/>
      <c r="P29" s="62">
        <v>20000</v>
      </c>
      <c r="Q29" s="62">
        <f t="shared" si="3"/>
        <v>1.6137000000000004</v>
      </c>
      <c r="R29" s="61"/>
      <c r="S29" s="62">
        <v>18</v>
      </c>
      <c r="T29" s="62">
        <f t="shared" si="4"/>
        <v>1.2924000000000018</v>
      </c>
      <c r="U29" s="61"/>
      <c r="V29" s="62"/>
      <c r="W29" s="62"/>
      <c r="X29" s="61"/>
      <c r="Y29" s="62"/>
      <c r="Z29" s="62"/>
      <c r="AA29" s="61"/>
      <c r="AB29" s="41"/>
      <c r="AC29" s="42" t="s">
        <v>114</v>
      </c>
      <c r="AD29" s="42">
        <v>-37</v>
      </c>
      <c r="AE29" s="43">
        <v>-36</v>
      </c>
      <c r="AF29" s="42">
        <v>262</v>
      </c>
      <c r="AG29" s="42">
        <v>-12</v>
      </c>
      <c r="AH29" s="15">
        <f t="shared" si="1"/>
        <v>0</v>
      </c>
      <c r="AI29" s="15">
        <f t="shared" si="7"/>
        <v>0</v>
      </c>
      <c r="AJ29" s="41"/>
      <c r="AK29" s="41"/>
      <c r="AL29" s="15">
        <f t="shared" si="0"/>
        <v>0</v>
      </c>
      <c r="AM29" s="15">
        <v>25</v>
      </c>
      <c r="AN29" s="41"/>
      <c r="AO29" s="57"/>
      <c r="AP29" s="56" t="s">
        <v>798</v>
      </c>
      <c r="AQ29" s="56" t="s">
        <v>767</v>
      </c>
      <c r="AR29" s="56" t="s">
        <v>768</v>
      </c>
      <c r="AS29" s="56" t="s">
        <v>767</v>
      </c>
      <c r="AT29" s="56" t="s">
        <v>767</v>
      </c>
      <c r="AU29" s="57"/>
      <c r="AV29" s="76"/>
      <c r="AW29" s="80">
        <v>1400</v>
      </c>
      <c r="AX29" s="80">
        <v>220</v>
      </c>
      <c r="AY29" s="76"/>
      <c r="AZ29" s="76"/>
      <c r="BA29" s="76"/>
      <c r="BB29" s="76"/>
      <c r="BC29" s="76"/>
      <c r="BD29" s="76"/>
      <c r="BE29" s="76"/>
      <c r="BF29" s="76"/>
      <c r="BG29" s="76"/>
      <c r="BH29" s="75"/>
      <c r="BO29" s="66"/>
      <c r="BP29" s="67" t="s">
        <v>85</v>
      </c>
      <c r="BQ29" s="67" t="s">
        <v>797</v>
      </c>
      <c r="BR29" s="66"/>
    </row>
    <row r="30" spans="1:70" ht="27" customHeight="1" x14ac:dyDescent="0.25">
      <c r="A30" s="58"/>
      <c r="B30" s="15" t="s">
        <v>115</v>
      </c>
      <c r="C30" s="15">
        <v>1.02</v>
      </c>
      <c r="D30" s="57"/>
      <c r="E30" s="57"/>
      <c r="F30" s="49"/>
      <c r="G30" s="79" t="s">
        <v>796</v>
      </c>
      <c r="H30" s="78">
        <v>300</v>
      </c>
      <c r="I30" s="77">
        <v>52.220309999999998</v>
      </c>
      <c r="J30" s="49"/>
      <c r="K30" s="49"/>
      <c r="L30" s="61"/>
      <c r="M30" s="62">
        <v>21</v>
      </c>
      <c r="N30" s="62">
        <f t="shared" si="2"/>
        <v>1.0936000000000017</v>
      </c>
      <c r="O30" s="61"/>
      <c r="P30" s="62">
        <v>21000</v>
      </c>
      <c r="Q30" s="62">
        <f t="shared" si="3"/>
        <v>1.6498000000000004</v>
      </c>
      <c r="R30" s="61"/>
      <c r="S30" s="62">
        <v>19</v>
      </c>
      <c r="T30" s="62">
        <f t="shared" si="4"/>
        <v>1.3096000000000019</v>
      </c>
      <c r="U30" s="61"/>
      <c r="V30" s="62"/>
      <c r="W30" s="62"/>
      <c r="X30" s="61"/>
      <c r="Y30" s="62"/>
      <c r="Z30" s="62"/>
      <c r="AA30" s="61"/>
      <c r="AB30" s="41"/>
      <c r="AC30" s="42" t="s">
        <v>116</v>
      </c>
      <c r="AD30" s="42">
        <v>-34</v>
      </c>
      <c r="AE30" s="43">
        <v>-30</v>
      </c>
      <c r="AF30" s="42">
        <v>241</v>
      </c>
      <c r="AG30" s="42">
        <v>-11.4</v>
      </c>
      <c r="AH30" s="15">
        <f t="shared" si="1"/>
        <v>0</v>
      </c>
      <c r="AI30" s="15">
        <f t="shared" si="7"/>
        <v>0</v>
      </c>
      <c r="AJ30" s="41"/>
      <c r="AK30" s="41"/>
      <c r="AL30" s="15">
        <f t="shared" si="0"/>
        <v>0</v>
      </c>
      <c r="AM30" s="15">
        <v>26</v>
      </c>
      <c r="AN30" s="41"/>
      <c r="AO30" s="57"/>
      <c r="AP30" s="56" t="s">
        <v>795</v>
      </c>
      <c r="AQ30" s="56" t="s">
        <v>767</v>
      </c>
      <c r="AR30" s="56" t="s">
        <v>772</v>
      </c>
      <c r="AS30" s="56" t="s">
        <v>767</v>
      </c>
      <c r="AT30" s="56" t="s">
        <v>767</v>
      </c>
      <c r="AU30" s="57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5"/>
      <c r="BO30" s="66"/>
      <c r="BP30" s="67" t="s">
        <v>794</v>
      </c>
      <c r="BQ30" s="67" t="s">
        <v>793</v>
      </c>
      <c r="BR30" s="66"/>
    </row>
    <row r="31" spans="1:70" ht="60" customHeight="1" x14ac:dyDescent="0.25">
      <c r="A31" s="58"/>
      <c r="B31" s="15" t="s">
        <v>117</v>
      </c>
      <c r="C31" s="15">
        <v>1</v>
      </c>
      <c r="D31" s="57"/>
      <c r="E31" s="57"/>
      <c r="F31" s="49"/>
      <c r="G31" s="114" t="s">
        <v>792</v>
      </c>
      <c r="H31" s="114"/>
      <c r="I31" s="114"/>
      <c r="J31" s="49"/>
      <c r="K31" s="49"/>
      <c r="L31" s="61"/>
      <c r="M31" s="62">
        <v>22</v>
      </c>
      <c r="N31" s="62">
        <f t="shared" si="2"/>
        <v>1.0988000000000018</v>
      </c>
      <c r="O31" s="61"/>
      <c r="P31" s="62">
        <v>22000</v>
      </c>
      <c r="Q31" s="62">
        <f t="shared" si="3"/>
        <v>1.6859000000000004</v>
      </c>
      <c r="R31" s="61"/>
      <c r="S31" s="62">
        <v>20</v>
      </c>
      <c r="T31" s="62">
        <f t="shared" si="4"/>
        <v>1.326800000000002</v>
      </c>
      <c r="U31" s="61"/>
      <c r="V31" s="62"/>
      <c r="W31" s="62"/>
      <c r="X31" s="61"/>
      <c r="Y31" s="62"/>
      <c r="Z31" s="62"/>
      <c r="AA31" s="61"/>
      <c r="AB31" s="41"/>
      <c r="AC31" s="42" t="s">
        <v>118</v>
      </c>
      <c r="AD31" s="42">
        <v>-42</v>
      </c>
      <c r="AE31" s="43">
        <v>-35</v>
      </c>
      <c r="AF31" s="42">
        <v>255</v>
      </c>
      <c r="AG31" s="42">
        <v>-13.1</v>
      </c>
      <c r="AH31" s="15">
        <f t="shared" si="1"/>
        <v>0</v>
      </c>
      <c r="AI31" s="15">
        <f t="shared" si="7"/>
        <v>0</v>
      </c>
      <c r="AJ31" s="41"/>
      <c r="AK31" s="41"/>
      <c r="AL31" s="15">
        <f t="shared" si="0"/>
        <v>0</v>
      </c>
      <c r="AM31" s="15">
        <v>27</v>
      </c>
      <c r="AN31" s="41"/>
      <c r="AO31" s="57"/>
      <c r="AP31" s="56" t="s">
        <v>791</v>
      </c>
      <c r="AQ31" s="56" t="s">
        <v>767</v>
      </c>
      <c r="AR31" s="56" t="s">
        <v>772</v>
      </c>
      <c r="AS31" s="56" t="s">
        <v>767</v>
      </c>
      <c r="AT31" s="56" t="s">
        <v>767</v>
      </c>
      <c r="AU31" s="57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O31" s="66"/>
      <c r="BP31" s="67" t="s">
        <v>87</v>
      </c>
      <c r="BQ31" s="67" t="s">
        <v>719</v>
      </c>
      <c r="BR31" s="66"/>
    </row>
    <row r="32" spans="1:70" ht="60" customHeight="1" x14ac:dyDescent="0.25">
      <c r="A32" s="58"/>
      <c r="B32" s="15" t="s">
        <v>119</v>
      </c>
      <c r="C32" s="15">
        <v>0.84</v>
      </c>
      <c r="D32" s="57"/>
      <c r="E32" s="57"/>
      <c r="F32" s="49"/>
      <c r="G32" s="74" t="s">
        <v>790</v>
      </c>
      <c r="H32" s="74" t="s">
        <v>789</v>
      </c>
      <c r="I32" s="74" t="s">
        <v>788</v>
      </c>
      <c r="J32" s="49"/>
      <c r="K32" s="49"/>
      <c r="L32" s="61"/>
      <c r="M32" s="62">
        <v>23</v>
      </c>
      <c r="N32" s="62">
        <f t="shared" si="2"/>
        <v>1.1040000000000019</v>
      </c>
      <c r="O32" s="61"/>
      <c r="P32" s="62">
        <v>23000</v>
      </c>
      <c r="Q32" s="62">
        <f t="shared" si="3"/>
        <v>1.7220000000000004</v>
      </c>
      <c r="R32" s="61"/>
      <c r="S32" s="62">
        <v>21</v>
      </c>
      <c r="T32" s="62">
        <f t="shared" si="4"/>
        <v>1.3440000000000021</v>
      </c>
      <c r="U32" s="61"/>
      <c r="V32" s="62"/>
      <c r="W32" s="62"/>
      <c r="X32" s="61"/>
      <c r="Y32" s="62"/>
      <c r="Z32" s="62"/>
      <c r="AA32" s="61"/>
      <c r="AB32" s="41"/>
      <c r="AC32" s="42" t="s">
        <v>120</v>
      </c>
      <c r="AD32" s="42">
        <v>-41</v>
      </c>
      <c r="AE32" s="43">
        <v>-35</v>
      </c>
      <c r="AF32" s="42">
        <v>243</v>
      </c>
      <c r="AG32" s="42">
        <v>-13</v>
      </c>
      <c r="AH32" s="15">
        <f t="shared" si="1"/>
        <v>0</v>
      </c>
      <c r="AI32" s="15">
        <f t="shared" si="7"/>
        <v>0</v>
      </c>
      <c r="AJ32" s="41"/>
      <c r="AK32" s="41"/>
      <c r="AL32" s="15">
        <f t="shared" si="0"/>
        <v>0</v>
      </c>
      <c r="AM32" s="15">
        <v>28</v>
      </c>
      <c r="AN32" s="41"/>
      <c r="AO32" s="57"/>
      <c r="AP32" s="56" t="s">
        <v>787</v>
      </c>
      <c r="AQ32" s="56" t="s">
        <v>767</v>
      </c>
      <c r="AR32" s="56" t="s">
        <v>772</v>
      </c>
      <c r="AS32" s="56" t="s">
        <v>767</v>
      </c>
      <c r="AT32" s="56" t="s">
        <v>767</v>
      </c>
      <c r="AU32" s="57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O32" s="66"/>
      <c r="BP32" s="67" t="s">
        <v>234</v>
      </c>
      <c r="BQ32" s="67" t="s">
        <v>716</v>
      </c>
      <c r="BR32" s="66"/>
    </row>
    <row r="33" spans="1:70" ht="41.4" x14ac:dyDescent="0.25">
      <c r="A33" s="58"/>
      <c r="B33" s="15" t="s">
        <v>121</v>
      </c>
      <c r="C33" s="15">
        <v>1.1599999999999999</v>
      </c>
      <c r="D33" s="57"/>
      <c r="E33" s="57"/>
      <c r="F33" s="49"/>
      <c r="G33" s="15" t="s">
        <v>786</v>
      </c>
      <c r="H33" s="15" t="s">
        <v>786</v>
      </c>
      <c r="I33" s="15" t="s">
        <v>786</v>
      </c>
      <c r="J33" s="49"/>
      <c r="K33" s="49"/>
      <c r="L33" s="61"/>
      <c r="M33" s="62">
        <v>24</v>
      </c>
      <c r="N33" s="62">
        <f t="shared" si="2"/>
        <v>1.109200000000002</v>
      </c>
      <c r="O33" s="61"/>
      <c r="P33" s="62">
        <v>24000</v>
      </c>
      <c r="Q33" s="62">
        <f t="shared" si="3"/>
        <v>1.7581000000000004</v>
      </c>
      <c r="R33" s="61"/>
      <c r="S33" s="62">
        <v>22</v>
      </c>
      <c r="T33" s="62">
        <f t="shared" si="4"/>
        <v>1.3612000000000022</v>
      </c>
      <c r="U33" s="61"/>
      <c r="V33" s="62"/>
      <c r="W33" s="62"/>
      <c r="X33" s="61"/>
      <c r="Y33" s="62"/>
      <c r="Z33" s="62"/>
      <c r="AA33" s="61"/>
      <c r="AB33" s="41"/>
      <c r="AC33" s="42" t="s">
        <v>122</v>
      </c>
      <c r="AD33" s="42">
        <v>-35</v>
      </c>
      <c r="AE33" s="43">
        <v>-30</v>
      </c>
      <c r="AF33" s="42">
        <v>227</v>
      </c>
      <c r="AG33" s="42">
        <v>-10.6</v>
      </c>
      <c r="AH33" s="15">
        <f t="shared" si="1"/>
        <v>0</v>
      </c>
      <c r="AI33" s="15">
        <f t="shared" si="7"/>
        <v>0</v>
      </c>
      <c r="AJ33" s="41"/>
      <c r="AK33" s="41"/>
      <c r="AL33" s="15">
        <f t="shared" si="0"/>
        <v>0</v>
      </c>
      <c r="AM33" s="15">
        <v>29</v>
      </c>
      <c r="AN33" s="41"/>
      <c r="AO33" s="57"/>
      <c r="AP33" s="56" t="s">
        <v>785</v>
      </c>
      <c r="AQ33" s="56" t="s">
        <v>767</v>
      </c>
      <c r="AR33" s="56" t="s">
        <v>768</v>
      </c>
      <c r="AS33" s="56" t="s">
        <v>773</v>
      </c>
      <c r="AT33" s="56" t="s">
        <v>767</v>
      </c>
      <c r="AU33" s="57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O33" s="66"/>
      <c r="BP33" s="67" t="s">
        <v>784</v>
      </c>
      <c r="BQ33" s="67" t="s">
        <v>708</v>
      </c>
      <c r="BR33" s="66"/>
    </row>
    <row r="34" spans="1:70" ht="66" x14ac:dyDescent="0.25">
      <c r="A34" s="58"/>
      <c r="B34" s="15" t="s">
        <v>123</v>
      </c>
      <c r="C34" s="15">
        <v>0.92</v>
      </c>
      <c r="D34" s="57"/>
      <c r="E34" s="57"/>
      <c r="F34" s="49"/>
      <c r="G34" s="15">
        <v>0</v>
      </c>
      <c r="H34" s="15">
        <v>1800</v>
      </c>
      <c r="I34" s="15">
        <v>1800</v>
      </c>
      <c r="J34" s="49"/>
      <c r="K34" s="49"/>
      <c r="L34" s="61"/>
      <c r="M34" s="62">
        <v>25</v>
      </c>
      <c r="N34" s="62">
        <f t="shared" si="2"/>
        <v>1.1144000000000021</v>
      </c>
      <c r="O34" s="61"/>
      <c r="P34" s="62">
        <v>25000</v>
      </c>
      <c r="Q34" s="62">
        <f t="shared" si="3"/>
        <v>1.7942000000000005</v>
      </c>
      <c r="R34" s="61"/>
      <c r="S34" s="62">
        <v>23</v>
      </c>
      <c r="T34" s="62">
        <f t="shared" si="4"/>
        <v>1.3784000000000023</v>
      </c>
      <c r="U34" s="61"/>
      <c r="V34" s="62"/>
      <c r="W34" s="62"/>
      <c r="X34" s="61"/>
      <c r="Y34" s="62"/>
      <c r="Z34" s="62"/>
      <c r="AA34" s="61"/>
      <c r="AB34" s="41"/>
      <c r="AC34" s="42" t="s">
        <v>124</v>
      </c>
      <c r="AD34" s="42">
        <v>-37</v>
      </c>
      <c r="AE34" s="43">
        <v>-30</v>
      </c>
      <c r="AF34" s="42">
        <v>237</v>
      </c>
      <c r="AG34" s="42">
        <v>-11.3</v>
      </c>
      <c r="AH34" s="15">
        <f t="shared" si="1"/>
        <v>0</v>
      </c>
      <c r="AI34" s="15">
        <f t="shared" si="7"/>
        <v>0</v>
      </c>
      <c r="AJ34" s="41"/>
      <c r="AK34" s="41"/>
      <c r="AL34" s="15">
        <f t="shared" si="0"/>
        <v>0</v>
      </c>
      <c r="AM34" s="15">
        <v>30</v>
      </c>
      <c r="AN34" s="41"/>
      <c r="AO34" s="57"/>
      <c r="AP34" s="56" t="s">
        <v>783</v>
      </c>
      <c r="AQ34" s="56" t="s">
        <v>767</v>
      </c>
      <c r="AR34" s="56" t="s">
        <v>768</v>
      </c>
      <c r="AS34" s="56" t="s">
        <v>773</v>
      </c>
      <c r="AT34" s="56" t="s">
        <v>767</v>
      </c>
      <c r="AU34" s="57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O34" s="66"/>
      <c r="BP34" s="67" t="s">
        <v>121</v>
      </c>
      <c r="BQ34" s="67" t="s">
        <v>782</v>
      </c>
      <c r="BR34" s="66"/>
    </row>
    <row r="35" spans="1:70" ht="66" x14ac:dyDescent="0.25">
      <c r="A35" s="58"/>
      <c r="B35" s="15" t="s">
        <v>125</v>
      </c>
      <c r="C35" s="15">
        <v>0.91</v>
      </c>
      <c r="D35" s="57"/>
      <c r="E35" s="57"/>
      <c r="F35" s="49"/>
      <c r="G35" s="15">
        <v>1</v>
      </c>
      <c r="H35" s="15">
        <v>2</v>
      </c>
      <c r="I35" s="15">
        <v>2</v>
      </c>
      <c r="J35" s="49"/>
      <c r="K35" s="49"/>
      <c r="L35" s="61"/>
      <c r="M35" s="62">
        <v>26</v>
      </c>
      <c r="N35" s="62">
        <f t="shared" si="2"/>
        <v>1.1196000000000021</v>
      </c>
      <c r="O35" s="61"/>
      <c r="P35" s="62">
        <v>26000</v>
      </c>
      <c r="Q35" s="62">
        <f t="shared" si="3"/>
        <v>1.8303000000000005</v>
      </c>
      <c r="R35" s="61"/>
      <c r="S35" s="62">
        <v>24</v>
      </c>
      <c r="T35" s="62">
        <f t="shared" si="4"/>
        <v>1.3956000000000024</v>
      </c>
      <c r="U35" s="61"/>
      <c r="V35" s="62"/>
      <c r="W35" s="62"/>
      <c r="X35" s="61"/>
      <c r="Y35" s="62"/>
      <c r="Z35" s="62"/>
      <c r="AA35" s="61"/>
      <c r="AB35" s="41"/>
      <c r="AC35" s="42" t="s">
        <v>126</v>
      </c>
      <c r="AD35" s="42">
        <v>-39</v>
      </c>
      <c r="AE35" s="43">
        <v>-34</v>
      </c>
      <c r="AF35" s="42">
        <v>260</v>
      </c>
      <c r="AG35" s="42">
        <v>-12.4</v>
      </c>
      <c r="AH35" s="15">
        <f t="shared" si="1"/>
        <v>0</v>
      </c>
      <c r="AI35" s="15">
        <f t="shared" si="7"/>
        <v>0</v>
      </c>
      <c r="AJ35" s="41"/>
      <c r="AK35" s="41"/>
      <c r="AL35" s="15">
        <f t="shared" si="0"/>
        <v>0</v>
      </c>
      <c r="AM35" s="15">
        <v>31</v>
      </c>
      <c r="AN35" s="41"/>
      <c r="AO35" s="57"/>
      <c r="AP35" s="56" t="s">
        <v>781</v>
      </c>
      <c r="AQ35" s="56" t="s">
        <v>767</v>
      </c>
      <c r="AR35" s="56" t="s">
        <v>768</v>
      </c>
      <c r="AS35" s="56" t="s">
        <v>773</v>
      </c>
      <c r="AT35" s="56" t="s">
        <v>767</v>
      </c>
      <c r="AU35" s="57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O35" s="66"/>
      <c r="BP35" s="67" t="s">
        <v>127</v>
      </c>
      <c r="BQ35" s="67" t="s">
        <v>780</v>
      </c>
      <c r="BR35" s="66"/>
    </row>
    <row r="36" spans="1:70" ht="27.6" x14ac:dyDescent="0.25">
      <c r="A36" s="58"/>
      <c r="B36" s="15" t="s">
        <v>127</v>
      </c>
      <c r="C36" s="15">
        <v>1.47</v>
      </c>
      <c r="D36" s="57"/>
      <c r="E36" s="57"/>
      <c r="F36" s="49"/>
      <c r="G36" s="15"/>
      <c r="H36" s="15" t="s">
        <v>779</v>
      </c>
      <c r="I36" s="15" t="s">
        <v>778</v>
      </c>
      <c r="J36" s="49"/>
      <c r="K36" s="49"/>
      <c r="L36" s="61"/>
      <c r="M36" s="62">
        <v>27</v>
      </c>
      <c r="N36" s="62">
        <f t="shared" si="2"/>
        <v>1.1248000000000022</v>
      </c>
      <c r="O36" s="61"/>
      <c r="P36" s="62">
        <v>27000</v>
      </c>
      <c r="Q36" s="62">
        <f t="shared" si="3"/>
        <v>1.8664000000000005</v>
      </c>
      <c r="R36" s="61"/>
      <c r="S36" s="62">
        <v>25</v>
      </c>
      <c r="T36" s="62">
        <f t="shared" si="4"/>
        <v>1.4128000000000025</v>
      </c>
      <c r="U36" s="61"/>
      <c r="V36" s="62"/>
      <c r="W36" s="62"/>
      <c r="X36" s="61"/>
      <c r="Y36" s="62"/>
      <c r="Z36" s="62"/>
      <c r="AA36" s="61"/>
      <c r="AB36" s="41"/>
      <c r="AC36" s="42" t="s">
        <v>128</v>
      </c>
      <c r="AD36" s="42">
        <v>-40</v>
      </c>
      <c r="AE36" s="43">
        <v>-33</v>
      </c>
      <c r="AF36" s="42">
        <v>265</v>
      </c>
      <c r="AG36" s="42">
        <v>-13.1</v>
      </c>
      <c r="AH36" s="15">
        <f t="shared" si="1"/>
        <v>0</v>
      </c>
      <c r="AI36" s="15">
        <f t="shared" si="7"/>
        <v>0</v>
      </c>
      <c r="AJ36" s="41"/>
      <c r="AK36" s="41"/>
      <c r="AL36" s="15">
        <f t="shared" si="0"/>
        <v>0</v>
      </c>
      <c r="AM36" s="15">
        <v>32</v>
      </c>
      <c r="AN36" s="41"/>
      <c r="AO36" s="57"/>
      <c r="AP36" s="56" t="s">
        <v>777</v>
      </c>
      <c r="AQ36" s="56" t="s">
        <v>767</v>
      </c>
      <c r="AR36" s="56" t="s">
        <v>768</v>
      </c>
      <c r="AS36" s="56" t="s">
        <v>773</v>
      </c>
      <c r="AT36" s="56" t="s">
        <v>767</v>
      </c>
      <c r="AU36" s="57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O36" s="66"/>
      <c r="BP36" s="67" t="s">
        <v>178</v>
      </c>
      <c r="BQ36" s="67" t="s">
        <v>776</v>
      </c>
      <c r="BR36" s="66"/>
    </row>
    <row r="37" spans="1:70" ht="39.6" x14ac:dyDescent="0.25">
      <c r="A37" s="58"/>
      <c r="B37" s="15" t="s">
        <v>129</v>
      </c>
      <c r="C37" s="15">
        <v>0.97</v>
      </c>
      <c r="D37" s="57"/>
      <c r="E37" s="57"/>
      <c r="F37" s="49"/>
      <c r="G37" s="15"/>
      <c r="H37" s="15">
        <v>40</v>
      </c>
      <c r="I37" s="15">
        <v>1.55</v>
      </c>
      <c r="J37" s="49"/>
      <c r="K37" s="49"/>
      <c r="L37" s="61"/>
      <c r="M37" s="62">
        <v>28</v>
      </c>
      <c r="N37" s="62">
        <f t="shared" si="2"/>
        <v>1.1300000000000023</v>
      </c>
      <c r="O37" s="61"/>
      <c r="P37" s="62">
        <v>28000</v>
      </c>
      <c r="Q37" s="62">
        <f t="shared" si="3"/>
        <v>1.9025000000000005</v>
      </c>
      <c r="R37" s="61"/>
      <c r="S37" s="62">
        <v>26</v>
      </c>
      <c r="T37" s="62">
        <f t="shared" si="4"/>
        <v>1.4300000000000026</v>
      </c>
      <c r="U37" s="61"/>
      <c r="V37" s="62"/>
      <c r="W37" s="62"/>
      <c r="X37" s="61"/>
      <c r="Y37" s="62"/>
      <c r="Z37" s="62"/>
      <c r="AA37" s="61"/>
      <c r="AB37" s="41"/>
      <c r="AC37" s="42" t="s">
        <v>130</v>
      </c>
      <c r="AD37" s="42">
        <v>-43</v>
      </c>
      <c r="AE37" s="43">
        <v>-35</v>
      </c>
      <c r="AF37" s="42">
        <v>266</v>
      </c>
      <c r="AG37" s="42">
        <v>-13.7</v>
      </c>
      <c r="AH37" s="15">
        <f t="shared" si="1"/>
        <v>0</v>
      </c>
      <c r="AI37" s="15">
        <f t="shared" si="7"/>
        <v>0</v>
      </c>
      <c r="AJ37" s="41"/>
      <c r="AK37" s="41"/>
      <c r="AL37" s="15">
        <f t="shared" si="0"/>
        <v>0</v>
      </c>
      <c r="AM37" s="15">
        <v>33</v>
      </c>
      <c r="AN37" s="41"/>
      <c r="AO37" s="57"/>
      <c r="AP37" s="56" t="s">
        <v>775</v>
      </c>
      <c r="AQ37" s="56" t="s">
        <v>773</v>
      </c>
      <c r="AR37" s="56" t="s">
        <v>772</v>
      </c>
      <c r="AS37" s="56" t="s">
        <v>767</v>
      </c>
      <c r="AT37" s="56" t="s">
        <v>767</v>
      </c>
      <c r="AU37" s="57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O37" s="66"/>
      <c r="BP37" s="67" t="s">
        <v>123</v>
      </c>
      <c r="BQ37" s="67" t="s">
        <v>708</v>
      </c>
      <c r="BR37" s="66"/>
    </row>
    <row r="38" spans="1:70" ht="39.6" customHeight="1" x14ac:dyDescent="0.25">
      <c r="A38" s="58"/>
      <c r="B38" s="65" t="s">
        <v>131</v>
      </c>
      <c r="C38" s="15"/>
      <c r="D38" s="57"/>
      <c r="E38" s="57"/>
      <c r="F38" s="49"/>
      <c r="G38" s="15"/>
      <c r="H38" s="15">
        <v>57</v>
      </c>
      <c r="I38" s="15">
        <v>1.75</v>
      </c>
      <c r="J38" s="49"/>
      <c r="K38" s="49"/>
      <c r="L38" s="61"/>
      <c r="M38" s="62">
        <v>29</v>
      </c>
      <c r="N38" s="62">
        <f t="shared" si="2"/>
        <v>1.1352000000000024</v>
      </c>
      <c r="O38" s="61"/>
      <c r="P38" s="62">
        <v>29000</v>
      </c>
      <c r="Q38" s="62">
        <f t="shared" si="3"/>
        <v>1.9386000000000005</v>
      </c>
      <c r="R38" s="61"/>
      <c r="S38" s="62">
        <v>27</v>
      </c>
      <c r="T38" s="62">
        <f t="shared" si="4"/>
        <v>1.4472000000000027</v>
      </c>
      <c r="U38" s="61"/>
      <c r="V38" s="62"/>
      <c r="W38" s="62"/>
      <c r="X38" s="61"/>
      <c r="Y38" s="62"/>
      <c r="Z38" s="62"/>
      <c r="AA38" s="61"/>
      <c r="AB38" s="41"/>
      <c r="AC38" s="42" t="s">
        <v>132</v>
      </c>
      <c r="AD38" s="42">
        <v>-40</v>
      </c>
      <c r="AE38" s="43">
        <v>-34</v>
      </c>
      <c r="AF38" s="42">
        <v>244</v>
      </c>
      <c r="AG38" s="42">
        <v>-11.7</v>
      </c>
      <c r="AH38" s="15">
        <f t="shared" si="1"/>
        <v>0</v>
      </c>
      <c r="AI38" s="15">
        <f t="shared" si="7"/>
        <v>0</v>
      </c>
      <c r="AJ38" s="41"/>
      <c r="AK38" s="41"/>
      <c r="AL38" s="15">
        <f t="shared" si="0"/>
        <v>0</v>
      </c>
      <c r="AM38" s="15">
        <v>34</v>
      </c>
      <c r="AN38" s="41"/>
      <c r="AO38" s="57"/>
      <c r="AP38" s="56" t="s">
        <v>774</v>
      </c>
      <c r="AQ38" s="56" t="s">
        <v>773</v>
      </c>
      <c r="AR38" s="56" t="s">
        <v>772</v>
      </c>
      <c r="AS38" s="56" t="s">
        <v>767</v>
      </c>
      <c r="AT38" s="56" t="s">
        <v>767</v>
      </c>
      <c r="AU38" s="57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O38" s="66"/>
      <c r="BP38" s="67" t="s">
        <v>212</v>
      </c>
      <c r="BQ38" s="67" t="s">
        <v>770</v>
      </c>
      <c r="BR38" s="66"/>
    </row>
    <row r="39" spans="1:70" ht="26.4" x14ac:dyDescent="0.25">
      <c r="A39" s="58"/>
      <c r="B39" s="15" t="s">
        <v>133</v>
      </c>
      <c r="C39" s="15">
        <v>0.97</v>
      </c>
      <c r="D39" s="57"/>
      <c r="E39" s="57"/>
      <c r="F39" s="49"/>
      <c r="G39" s="15"/>
      <c r="H39" s="15">
        <v>76</v>
      </c>
      <c r="I39" s="15">
        <v>1.95</v>
      </c>
      <c r="J39" s="49"/>
      <c r="K39" s="49"/>
      <c r="L39" s="61"/>
      <c r="M39" s="62">
        <v>30</v>
      </c>
      <c r="N39" s="62">
        <f t="shared" si="2"/>
        <v>1.1404000000000025</v>
      </c>
      <c r="O39" s="61"/>
      <c r="P39" s="62">
        <v>30000</v>
      </c>
      <c r="Q39" s="62">
        <f t="shared" si="3"/>
        <v>1.9747000000000006</v>
      </c>
      <c r="R39" s="61"/>
      <c r="S39" s="62">
        <v>28</v>
      </c>
      <c r="T39" s="62">
        <f t="shared" si="4"/>
        <v>1.4644000000000028</v>
      </c>
      <c r="U39" s="61"/>
      <c r="V39" s="62"/>
      <c r="W39" s="62"/>
      <c r="X39" s="61"/>
      <c r="Y39" s="62"/>
      <c r="Z39" s="62"/>
      <c r="AA39" s="61"/>
      <c r="AB39" s="41"/>
      <c r="AC39" s="42" t="s">
        <v>134</v>
      </c>
      <c r="AD39" s="42">
        <v>-37</v>
      </c>
      <c r="AE39" s="43">
        <v>-30</v>
      </c>
      <c r="AF39" s="42">
        <v>243</v>
      </c>
      <c r="AG39" s="42">
        <v>-11.1</v>
      </c>
      <c r="AH39" s="15">
        <f t="shared" si="1"/>
        <v>0</v>
      </c>
      <c r="AI39" s="15">
        <f t="shared" si="7"/>
        <v>0</v>
      </c>
      <c r="AJ39" s="41"/>
      <c r="AK39" s="41"/>
      <c r="AL39" s="15">
        <f t="shared" si="0"/>
        <v>0</v>
      </c>
      <c r="AM39" s="15">
        <v>35</v>
      </c>
      <c r="AN39" s="41"/>
      <c r="AO39" s="57"/>
      <c r="AP39" s="56" t="s">
        <v>771</v>
      </c>
      <c r="AQ39" s="56" t="s">
        <v>767</v>
      </c>
      <c r="AR39" s="56" t="s">
        <v>768</v>
      </c>
      <c r="AS39" s="56" t="s">
        <v>767</v>
      </c>
      <c r="AT39" s="56" t="s">
        <v>767</v>
      </c>
      <c r="AU39" s="57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O39" s="66"/>
      <c r="BP39" s="67" t="s">
        <v>214</v>
      </c>
      <c r="BQ39" s="67" t="s">
        <v>770</v>
      </c>
      <c r="BR39" s="66"/>
    </row>
    <row r="40" spans="1:70" ht="31.5" customHeight="1" x14ac:dyDescent="0.25">
      <c r="A40" s="58"/>
      <c r="B40" s="15" t="s">
        <v>135</v>
      </c>
      <c r="C40" s="15">
        <v>0.88</v>
      </c>
      <c r="D40" s="57"/>
      <c r="E40" s="57"/>
      <c r="F40" s="49"/>
      <c r="G40" s="15"/>
      <c r="H40" s="15">
        <v>89</v>
      </c>
      <c r="I40" s="15">
        <v>2.1</v>
      </c>
      <c r="J40" s="49"/>
      <c r="K40" s="49"/>
      <c r="L40" s="61"/>
      <c r="M40" s="62">
        <v>31</v>
      </c>
      <c r="N40" s="62">
        <f t="shared" si="2"/>
        <v>1.1456000000000026</v>
      </c>
      <c r="O40" s="61"/>
      <c r="P40" s="62">
        <v>31000</v>
      </c>
      <c r="Q40" s="62">
        <f t="shared" si="3"/>
        <v>2.0108000000000006</v>
      </c>
      <c r="R40" s="61"/>
      <c r="S40" s="62">
        <v>29</v>
      </c>
      <c r="T40" s="62">
        <f t="shared" si="4"/>
        <v>1.4816000000000029</v>
      </c>
      <c r="U40" s="61"/>
      <c r="V40" s="62"/>
      <c r="W40" s="62"/>
      <c r="X40" s="61"/>
      <c r="Y40" s="62"/>
      <c r="Z40" s="62"/>
      <c r="AA40" s="61"/>
      <c r="AB40" s="41"/>
      <c r="AC40" s="42" t="s">
        <v>136</v>
      </c>
      <c r="AD40" s="42">
        <v>-42</v>
      </c>
      <c r="AE40" s="43">
        <v>-35</v>
      </c>
      <c r="AF40" s="42">
        <v>263</v>
      </c>
      <c r="AG40" s="42">
        <v>-13</v>
      </c>
      <c r="AH40" s="15">
        <f t="shared" si="1"/>
        <v>0</v>
      </c>
      <c r="AI40" s="15">
        <f t="shared" si="7"/>
        <v>0</v>
      </c>
      <c r="AJ40" s="41"/>
      <c r="AK40" s="41"/>
      <c r="AL40" s="15">
        <f t="shared" si="0"/>
        <v>0</v>
      </c>
      <c r="AM40" s="15">
        <v>36</v>
      </c>
      <c r="AN40" s="41"/>
      <c r="AO40" s="57"/>
      <c r="AP40" s="56" t="s">
        <v>769</v>
      </c>
      <c r="AQ40" s="56" t="s">
        <v>767</v>
      </c>
      <c r="AR40" s="56" t="s">
        <v>768</v>
      </c>
      <c r="AS40" s="56" t="s">
        <v>767</v>
      </c>
      <c r="AT40" s="56" t="s">
        <v>767</v>
      </c>
      <c r="AU40" s="57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O40" s="66"/>
      <c r="BP40" s="67" t="s">
        <v>182</v>
      </c>
      <c r="BQ40" s="67" t="s">
        <v>742</v>
      </c>
      <c r="BR40" s="66"/>
    </row>
    <row r="41" spans="1:70" ht="15.6" customHeight="1" x14ac:dyDescent="0.25">
      <c r="A41" s="58"/>
      <c r="B41" s="15" t="s">
        <v>137</v>
      </c>
      <c r="C41" s="15">
        <v>1.1399999999999999</v>
      </c>
      <c r="D41" s="57"/>
      <c r="E41" s="57"/>
      <c r="F41" s="49"/>
      <c r="G41" s="15"/>
      <c r="H41" s="15">
        <v>108</v>
      </c>
      <c r="I41" s="15">
        <v>2.35</v>
      </c>
      <c r="J41" s="49"/>
      <c r="K41" s="49"/>
      <c r="L41" s="61"/>
      <c r="M41" s="62">
        <v>32</v>
      </c>
      <c r="N41" s="62">
        <f t="shared" si="2"/>
        <v>1.1508000000000027</v>
      </c>
      <c r="O41" s="61"/>
      <c r="P41" s="62">
        <v>32000</v>
      </c>
      <c r="Q41" s="62">
        <f t="shared" si="3"/>
        <v>2.0469000000000004</v>
      </c>
      <c r="R41" s="61"/>
      <c r="S41" s="62">
        <v>30</v>
      </c>
      <c r="T41" s="62">
        <v>1.5</v>
      </c>
      <c r="U41" s="61"/>
      <c r="V41" s="62"/>
      <c r="W41" s="62"/>
      <c r="X41" s="61"/>
      <c r="Y41" s="62"/>
      <c r="Z41" s="62"/>
      <c r="AA41" s="61"/>
      <c r="AB41" s="41"/>
      <c r="AC41" s="46" t="s">
        <v>113</v>
      </c>
      <c r="AD41" s="45"/>
      <c r="AE41" s="45"/>
      <c r="AF41" s="45"/>
      <c r="AG41" s="44"/>
      <c r="AH41" s="15">
        <f t="shared" si="1"/>
        <v>0</v>
      </c>
      <c r="AI41" s="15"/>
      <c r="AJ41" s="41"/>
      <c r="AK41" s="41"/>
      <c r="AL41" s="15">
        <f t="shared" si="0"/>
        <v>0</v>
      </c>
      <c r="AM41" s="15">
        <v>37</v>
      </c>
      <c r="AN41" s="41"/>
      <c r="AO41" s="57"/>
      <c r="AP41" s="57"/>
      <c r="AQ41" s="57"/>
      <c r="AR41" s="57"/>
      <c r="AS41" s="57"/>
      <c r="AT41" s="57"/>
      <c r="AU41" s="57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O41" s="66"/>
      <c r="BP41" s="67" t="s">
        <v>91</v>
      </c>
      <c r="BQ41" s="67" t="s">
        <v>719</v>
      </c>
      <c r="BR41" s="66"/>
    </row>
    <row r="42" spans="1:70" ht="15.6" x14ac:dyDescent="0.25">
      <c r="A42" s="58"/>
      <c r="B42" s="15" t="s">
        <v>138</v>
      </c>
      <c r="C42" s="15">
        <v>0.95</v>
      </c>
      <c r="D42" s="57"/>
      <c r="E42" s="57"/>
      <c r="F42" s="49"/>
      <c r="G42" s="15"/>
      <c r="H42" s="15">
        <v>159</v>
      </c>
      <c r="I42" s="15">
        <v>2.9</v>
      </c>
      <c r="J42" s="49"/>
      <c r="K42" s="49"/>
      <c r="L42" s="61"/>
      <c r="M42" s="62">
        <v>33</v>
      </c>
      <c r="N42" s="62">
        <f t="shared" si="2"/>
        <v>1.1560000000000028</v>
      </c>
      <c r="O42" s="61"/>
      <c r="P42" s="62">
        <v>33000</v>
      </c>
      <c r="Q42" s="62">
        <f t="shared" si="3"/>
        <v>2.0830000000000002</v>
      </c>
      <c r="R42" s="61"/>
      <c r="S42" s="62" t="s">
        <v>766</v>
      </c>
      <c r="T42" s="62"/>
      <c r="U42" s="61"/>
      <c r="V42" s="62"/>
      <c r="W42" s="62"/>
      <c r="X42" s="61"/>
      <c r="Y42" s="62"/>
      <c r="Z42" s="62"/>
      <c r="AA42" s="61"/>
      <c r="AB42" s="41"/>
      <c r="AC42" s="42" t="s">
        <v>139</v>
      </c>
      <c r="AD42" s="42">
        <v>-34</v>
      </c>
      <c r="AE42" s="43">
        <v>-20</v>
      </c>
      <c r="AF42" s="42">
        <v>270</v>
      </c>
      <c r="AG42" s="42">
        <v>-3.4</v>
      </c>
      <c r="AH42" s="15">
        <f t="shared" si="1"/>
        <v>0</v>
      </c>
      <c r="AI42" s="15">
        <f>AH41</f>
        <v>0</v>
      </c>
      <c r="AJ42" s="41"/>
      <c r="AK42" s="41"/>
      <c r="AL42" s="15">
        <f t="shared" si="0"/>
        <v>0</v>
      </c>
      <c r="AM42" s="15">
        <v>38</v>
      </c>
      <c r="AN42" s="41"/>
      <c r="AO42" s="57"/>
      <c r="AP42" s="57"/>
      <c r="AQ42" s="57"/>
      <c r="AR42" s="57"/>
      <c r="AS42" s="57"/>
      <c r="AT42" s="57"/>
      <c r="AU42" s="57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O42" s="66"/>
      <c r="BP42" s="67" t="s">
        <v>184</v>
      </c>
      <c r="BQ42" s="67" t="s">
        <v>719</v>
      </c>
      <c r="BR42" s="66"/>
    </row>
    <row r="43" spans="1:70" ht="27.6" x14ac:dyDescent="0.25">
      <c r="A43" s="58"/>
      <c r="B43" s="15" t="s">
        <v>140</v>
      </c>
      <c r="C43" s="15">
        <v>0.95</v>
      </c>
      <c r="D43" s="57"/>
      <c r="E43" s="57"/>
      <c r="F43" s="49"/>
      <c r="G43" s="15"/>
      <c r="H43" s="15">
        <v>219</v>
      </c>
      <c r="I43" s="15">
        <v>3.2</v>
      </c>
      <c r="J43" s="49"/>
      <c r="K43" s="49"/>
      <c r="L43" s="61"/>
      <c r="M43" s="62">
        <v>34</v>
      </c>
      <c r="N43" s="62">
        <f t="shared" si="2"/>
        <v>1.1612000000000029</v>
      </c>
      <c r="O43" s="61"/>
      <c r="P43" s="62">
        <v>34000</v>
      </c>
      <c r="Q43" s="62">
        <f t="shared" si="3"/>
        <v>2.1191</v>
      </c>
      <c r="R43" s="61"/>
      <c r="S43" s="62"/>
      <c r="T43" s="62"/>
      <c r="U43" s="61"/>
      <c r="V43" s="62"/>
      <c r="W43" s="62"/>
      <c r="X43" s="61"/>
      <c r="Y43" s="62"/>
      <c r="Z43" s="62"/>
      <c r="AA43" s="61"/>
      <c r="AB43" s="41"/>
      <c r="AC43" s="42" t="s">
        <v>141</v>
      </c>
      <c r="AD43" s="42">
        <v>-32</v>
      </c>
      <c r="AE43" s="43">
        <v>-20</v>
      </c>
      <c r="AF43" s="42">
        <v>265</v>
      </c>
      <c r="AG43" s="42">
        <v>-3.8</v>
      </c>
      <c r="AH43" s="15">
        <f t="shared" si="1"/>
        <v>0</v>
      </c>
      <c r="AI43" s="15">
        <f t="shared" ref="AI43:AI49" si="8">AI42+$AH$41</f>
        <v>0</v>
      </c>
      <c r="AJ43" s="41"/>
      <c r="AK43" s="41"/>
      <c r="AL43" s="15">
        <f t="shared" si="0"/>
        <v>0</v>
      </c>
      <c r="AM43" s="15">
        <v>39</v>
      </c>
      <c r="AN43" s="41"/>
      <c r="AO43" s="40"/>
      <c r="AP43" s="40"/>
      <c r="AQ43" s="40"/>
      <c r="AR43" s="40"/>
      <c r="AS43" s="40"/>
      <c r="AT43" s="40"/>
      <c r="AU43" s="40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O43" s="66"/>
      <c r="BP43" s="67" t="s">
        <v>174</v>
      </c>
      <c r="BQ43" s="67" t="s">
        <v>765</v>
      </c>
      <c r="BR43" s="66"/>
    </row>
    <row r="44" spans="1:70" ht="27.6" x14ac:dyDescent="0.25">
      <c r="A44" s="58"/>
      <c r="B44" s="15" t="s">
        <v>142</v>
      </c>
      <c r="C44" s="15">
        <v>0.92</v>
      </c>
      <c r="D44" s="57"/>
      <c r="E44" s="57"/>
      <c r="F44" s="49"/>
      <c r="G44" s="15"/>
      <c r="H44" s="15">
        <v>273</v>
      </c>
      <c r="I44" s="15">
        <v>3.5</v>
      </c>
      <c r="J44" s="49"/>
      <c r="K44" s="49"/>
      <c r="L44" s="61"/>
      <c r="M44" s="62">
        <v>35</v>
      </c>
      <c r="N44" s="62">
        <f t="shared" si="2"/>
        <v>1.166400000000003</v>
      </c>
      <c r="O44" s="61"/>
      <c r="P44" s="62">
        <v>35000</v>
      </c>
      <c r="Q44" s="62">
        <f t="shared" si="3"/>
        <v>2.1551999999999998</v>
      </c>
      <c r="R44" s="61"/>
      <c r="S44" s="61"/>
      <c r="T44" s="61"/>
      <c r="U44" s="61"/>
      <c r="V44" s="62"/>
      <c r="W44" s="62"/>
      <c r="X44" s="61"/>
      <c r="Y44" s="62"/>
      <c r="Z44" s="62"/>
      <c r="AA44" s="61"/>
      <c r="AB44" s="41"/>
      <c r="AC44" s="42" t="s">
        <v>143</v>
      </c>
      <c r="AD44" s="42">
        <v>-29</v>
      </c>
      <c r="AE44" s="43">
        <v>-18</v>
      </c>
      <c r="AF44" s="42">
        <v>255</v>
      </c>
      <c r="AG44" s="42">
        <v>-3.2</v>
      </c>
      <c r="AH44" s="15">
        <f t="shared" si="1"/>
        <v>0</v>
      </c>
      <c r="AI44" s="15">
        <f t="shared" si="8"/>
        <v>0</v>
      </c>
      <c r="AJ44" s="41"/>
      <c r="AK44" s="41"/>
      <c r="AL44" s="15">
        <f t="shared" si="0"/>
        <v>0</v>
      </c>
      <c r="AM44" s="15">
        <v>40</v>
      </c>
      <c r="AN44" s="41"/>
      <c r="AO44" s="40"/>
      <c r="AP44" s="40"/>
      <c r="AQ44" s="40"/>
      <c r="AR44" s="40"/>
      <c r="AS44" s="40"/>
      <c r="AT44" s="40"/>
      <c r="AU44" s="40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O44" s="66"/>
      <c r="BP44" s="67" t="s">
        <v>229</v>
      </c>
      <c r="BQ44" s="67" t="s">
        <v>764</v>
      </c>
      <c r="BR44" s="66"/>
    </row>
    <row r="45" spans="1:70" ht="27.6" x14ac:dyDescent="0.25">
      <c r="A45" s="58"/>
      <c r="B45" s="15" t="s">
        <v>144</v>
      </c>
      <c r="C45" s="15">
        <v>0.97</v>
      </c>
      <c r="D45" s="57"/>
      <c r="E45" s="57"/>
      <c r="F45" s="49"/>
      <c r="G45" s="15"/>
      <c r="H45" s="15">
        <v>325</v>
      </c>
      <c r="I45" s="15">
        <v>3.8</v>
      </c>
      <c r="J45" s="49"/>
      <c r="K45" s="49"/>
      <c r="L45" s="61"/>
      <c r="M45" s="62">
        <v>36</v>
      </c>
      <c r="N45" s="62">
        <f t="shared" ref="N45:N76" si="9">N44+0.0052</f>
        <v>1.1716000000000031</v>
      </c>
      <c r="O45" s="61"/>
      <c r="P45" s="62">
        <v>36000</v>
      </c>
      <c r="Q45" s="62">
        <f t="shared" ref="Q45:Q76" si="10">0.0361+Q44</f>
        <v>2.1912999999999996</v>
      </c>
      <c r="R45" s="61"/>
      <c r="S45" s="61"/>
      <c r="T45" s="61"/>
      <c r="U45" s="61"/>
      <c r="V45" s="62"/>
      <c r="W45" s="62"/>
      <c r="X45" s="61"/>
      <c r="Y45" s="62"/>
      <c r="Z45" s="62"/>
      <c r="AA45" s="61"/>
      <c r="AB45" s="41"/>
      <c r="AC45" s="42" t="s">
        <v>145</v>
      </c>
      <c r="AD45" s="42">
        <v>-41</v>
      </c>
      <c r="AE45" s="43">
        <v>-24</v>
      </c>
      <c r="AF45" s="42">
        <v>280</v>
      </c>
      <c r="AG45" s="42">
        <v>-5.0999999999999996</v>
      </c>
      <c r="AH45" s="15">
        <f t="shared" si="1"/>
        <v>0</v>
      </c>
      <c r="AI45" s="15">
        <f t="shared" si="8"/>
        <v>0</v>
      </c>
      <c r="AJ45" s="41"/>
      <c r="AK45" s="41"/>
      <c r="AL45" s="15">
        <f t="shared" si="0"/>
        <v>0</v>
      </c>
      <c r="AM45" s="15">
        <v>41</v>
      </c>
      <c r="AN45" s="41"/>
      <c r="AO45" s="40"/>
      <c r="AP45" s="40"/>
      <c r="AQ45" s="40"/>
      <c r="AR45" s="40"/>
      <c r="AS45" s="40"/>
      <c r="AT45" s="40"/>
      <c r="AU45" s="40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O45" s="66"/>
      <c r="BP45" s="67" t="s">
        <v>125</v>
      </c>
      <c r="BQ45" s="67" t="s">
        <v>708</v>
      </c>
      <c r="BR45" s="66"/>
    </row>
    <row r="46" spans="1:70" ht="27.6" x14ac:dyDescent="0.25">
      <c r="A46" s="58"/>
      <c r="B46" s="15" t="s">
        <v>146</v>
      </c>
      <c r="C46" s="15">
        <v>1.1100000000000001</v>
      </c>
      <c r="D46" s="57"/>
      <c r="E46" s="57"/>
      <c r="F46" s="49"/>
      <c r="G46" s="15"/>
      <c r="H46" s="15">
        <v>377</v>
      </c>
      <c r="I46" s="15">
        <v>4.4000000000000004</v>
      </c>
      <c r="J46" s="49"/>
      <c r="K46" s="49"/>
      <c r="L46" s="61"/>
      <c r="M46" s="62">
        <v>37</v>
      </c>
      <c r="N46" s="62">
        <f t="shared" si="9"/>
        <v>1.1768000000000032</v>
      </c>
      <c r="O46" s="61"/>
      <c r="P46" s="62">
        <v>37000</v>
      </c>
      <c r="Q46" s="62">
        <f t="shared" si="10"/>
        <v>2.2273999999999994</v>
      </c>
      <c r="R46" s="61"/>
      <c r="S46" s="61"/>
      <c r="T46" s="61"/>
      <c r="U46" s="61"/>
      <c r="V46" s="62"/>
      <c r="W46" s="62"/>
      <c r="X46" s="61"/>
      <c r="Y46" s="62"/>
      <c r="Z46" s="62"/>
      <c r="AA46" s="61"/>
      <c r="AB46" s="41"/>
      <c r="AC46" s="42" t="s">
        <v>147</v>
      </c>
      <c r="AD46" s="42">
        <v>-35</v>
      </c>
      <c r="AE46" s="43">
        <v>-20</v>
      </c>
      <c r="AF46" s="42">
        <v>255</v>
      </c>
      <c r="AG46" s="42">
        <v>-3.9</v>
      </c>
      <c r="AH46" s="15">
        <f t="shared" si="1"/>
        <v>0</v>
      </c>
      <c r="AI46" s="15">
        <f t="shared" si="8"/>
        <v>0</v>
      </c>
      <c r="AJ46" s="41"/>
      <c r="AK46" s="41"/>
      <c r="AL46" s="15">
        <f t="shared" si="0"/>
        <v>0</v>
      </c>
      <c r="AM46" s="15">
        <v>42</v>
      </c>
      <c r="AN46" s="41"/>
      <c r="AO46" s="40"/>
      <c r="AP46" s="40"/>
      <c r="AQ46" s="40"/>
      <c r="AR46" s="40"/>
      <c r="AS46" s="40"/>
      <c r="AT46" s="40"/>
      <c r="AU46" s="40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O46" s="66"/>
      <c r="BP46" s="67" t="s">
        <v>68</v>
      </c>
      <c r="BQ46" s="67" t="s">
        <v>763</v>
      </c>
      <c r="BR46" s="66"/>
    </row>
    <row r="47" spans="1:70" ht="27.6" x14ac:dyDescent="0.25">
      <c r="A47" s="58"/>
      <c r="B47" s="65" t="s">
        <v>148</v>
      </c>
      <c r="C47" s="15"/>
      <c r="D47" s="57"/>
      <c r="E47" s="57"/>
      <c r="F47" s="49"/>
      <c r="G47" s="15"/>
      <c r="H47" s="15">
        <v>426</v>
      </c>
      <c r="I47" s="15">
        <v>5</v>
      </c>
      <c r="J47" s="49"/>
      <c r="K47" s="49"/>
      <c r="L47" s="61"/>
      <c r="M47" s="62">
        <v>38</v>
      </c>
      <c r="N47" s="62">
        <f t="shared" si="9"/>
        <v>1.1820000000000033</v>
      </c>
      <c r="O47" s="61"/>
      <c r="P47" s="62">
        <v>38000</v>
      </c>
      <c r="Q47" s="62">
        <f t="shared" si="10"/>
        <v>2.2634999999999992</v>
      </c>
      <c r="R47" s="61"/>
      <c r="S47" s="61"/>
      <c r="T47" s="61"/>
      <c r="U47" s="61"/>
      <c r="V47" s="62"/>
      <c r="W47" s="62"/>
      <c r="X47" s="61"/>
      <c r="Y47" s="62"/>
      <c r="Z47" s="62"/>
      <c r="AA47" s="61"/>
      <c r="AB47" s="41"/>
      <c r="AC47" s="42" t="s">
        <v>149</v>
      </c>
      <c r="AD47" s="42">
        <v>-36</v>
      </c>
      <c r="AE47" s="43">
        <v>-21</v>
      </c>
      <c r="AF47" s="42">
        <v>288</v>
      </c>
      <c r="AG47" s="42">
        <v>-4</v>
      </c>
      <c r="AH47" s="15">
        <f t="shared" si="1"/>
        <v>0</v>
      </c>
      <c r="AI47" s="15">
        <f t="shared" si="8"/>
        <v>0</v>
      </c>
      <c r="AJ47" s="41"/>
      <c r="AK47" s="41"/>
      <c r="AL47" s="15">
        <f t="shared" si="0"/>
        <v>0</v>
      </c>
      <c r="AM47" s="15">
        <v>43</v>
      </c>
      <c r="AN47" s="41"/>
      <c r="AO47" s="40"/>
      <c r="AP47" s="40"/>
      <c r="AQ47" s="40"/>
      <c r="AR47" s="40"/>
      <c r="AS47" s="40"/>
      <c r="AT47" s="40"/>
      <c r="AU47" s="40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O47" s="66"/>
      <c r="BP47" s="67" t="s">
        <v>72</v>
      </c>
      <c r="BQ47" s="67" t="s">
        <v>762</v>
      </c>
      <c r="BR47" s="66"/>
    </row>
    <row r="48" spans="1:70" ht="27.6" x14ac:dyDescent="0.25">
      <c r="A48" s="58"/>
      <c r="B48" s="15" t="s">
        <v>150</v>
      </c>
      <c r="C48" s="15">
        <v>0.92</v>
      </c>
      <c r="D48" s="57"/>
      <c r="E48" s="57"/>
      <c r="F48" s="49"/>
      <c r="G48" s="15"/>
      <c r="H48" s="15">
        <v>530</v>
      </c>
      <c r="I48" s="15">
        <v>5.5</v>
      </c>
      <c r="J48" s="49"/>
      <c r="K48" s="49"/>
      <c r="L48" s="61"/>
      <c r="M48" s="62">
        <v>39</v>
      </c>
      <c r="N48" s="62">
        <f t="shared" si="9"/>
        <v>1.1872000000000034</v>
      </c>
      <c r="O48" s="61"/>
      <c r="P48" s="62">
        <v>39000</v>
      </c>
      <c r="Q48" s="62">
        <f t="shared" si="10"/>
        <v>2.299599999999999</v>
      </c>
      <c r="R48" s="61"/>
      <c r="S48" s="61"/>
      <c r="T48" s="61"/>
      <c r="U48" s="61"/>
      <c r="V48" s="62"/>
      <c r="W48" s="62"/>
      <c r="X48" s="61"/>
      <c r="Y48" s="62"/>
      <c r="Z48" s="62"/>
      <c r="AA48" s="61"/>
      <c r="AB48" s="41"/>
      <c r="AC48" s="42" t="s">
        <v>151</v>
      </c>
      <c r="AD48" s="42">
        <v>-31</v>
      </c>
      <c r="AE48" s="43">
        <v>-18</v>
      </c>
      <c r="AF48" s="42">
        <v>263</v>
      </c>
      <c r="AG48" s="42">
        <v>-2.9</v>
      </c>
      <c r="AH48" s="15">
        <f t="shared" si="1"/>
        <v>0</v>
      </c>
      <c r="AI48" s="15">
        <f t="shared" si="8"/>
        <v>0</v>
      </c>
      <c r="AJ48" s="41"/>
      <c r="AK48" s="41"/>
      <c r="AL48" s="15">
        <f t="shared" si="0"/>
        <v>0</v>
      </c>
      <c r="AM48" s="15">
        <v>44</v>
      </c>
      <c r="AN48" s="41"/>
      <c r="AO48" s="40"/>
      <c r="AP48" s="40"/>
      <c r="AQ48" s="40"/>
      <c r="AR48" s="40"/>
      <c r="AS48" s="40"/>
      <c r="AT48" s="40"/>
      <c r="AU48" s="40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O48" s="66"/>
      <c r="BP48" s="67" t="s">
        <v>160</v>
      </c>
      <c r="BQ48" s="67" t="s">
        <v>711</v>
      </c>
      <c r="BR48" s="66"/>
    </row>
    <row r="49" spans="1:70" ht="43.2" customHeight="1" x14ac:dyDescent="0.25">
      <c r="A49" s="58"/>
      <c r="B49" s="15" t="s">
        <v>152</v>
      </c>
      <c r="C49" s="15">
        <v>0.92</v>
      </c>
      <c r="D49" s="57"/>
      <c r="E49" s="57"/>
      <c r="F49" s="49"/>
      <c r="G49" s="15"/>
      <c r="H49" s="15">
        <v>630</v>
      </c>
      <c r="I49" s="15">
        <v>6.5</v>
      </c>
      <c r="J49" s="49"/>
      <c r="K49" s="49"/>
      <c r="L49" s="61"/>
      <c r="M49" s="62">
        <v>40</v>
      </c>
      <c r="N49" s="62">
        <f t="shared" si="9"/>
        <v>1.1924000000000035</v>
      </c>
      <c r="O49" s="61"/>
      <c r="P49" s="62">
        <v>40000</v>
      </c>
      <c r="Q49" s="62">
        <f t="shared" si="10"/>
        <v>2.3356999999999988</v>
      </c>
      <c r="R49" s="61"/>
      <c r="S49" s="61"/>
      <c r="T49" s="61"/>
      <c r="U49" s="61"/>
      <c r="V49" s="62"/>
      <c r="W49" s="62"/>
      <c r="X49" s="61"/>
      <c r="Y49" s="62"/>
      <c r="Z49" s="62"/>
      <c r="AA49" s="61"/>
      <c r="AB49" s="41"/>
      <c r="AC49" s="42" t="s">
        <v>153</v>
      </c>
      <c r="AD49" s="42">
        <v>-35</v>
      </c>
      <c r="AE49" s="43">
        <v>-20</v>
      </c>
      <c r="AF49" s="42">
        <v>255</v>
      </c>
      <c r="AG49" s="42">
        <v>-3.6</v>
      </c>
      <c r="AH49" s="15">
        <f t="shared" si="1"/>
        <v>0</v>
      </c>
      <c r="AI49" s="15">
        <f t="shared" si="8"/>
        <v>0</v>
      </c>
      <c r="AJ49" s="41"/>
      <c r="AK49" s="41"/>
      <c r="AL49" s="15">
        <f t="shared" si="0"/>
        <v>0</v>
      </c>
      <c r="AM49" s="15">
        <v>45</v>
      </c>
      <c r="AN49" s="41"/>
      <c r="AO49" s="40"/>
      <c r="AP49" s="40"/>
      <c r="AQ49" s="40"/>
      <c r="AR49" s="40"/>
      <c r="AS49" s="40"/>
      <c r="AT49" s="40"/>
      <c r="AU49" s="40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O49" s="66"/>
      <c r="BP49" s="67" t="s">
        <v>177</v>
      </c>
      <c r="BQ49" s="67" t="s">
        <v>716</v>
      </c>
      <c r="BR49" s="66"/>
    </row>
    <row r="50" spans="1:70" ht="15.6" customHeight="1" x14ac:dyDescent="0.25">
      <c r="A50" s="58"/>
      <c r="B50" s="15" t="s">
        <v>154</v>
      </c>
      <c r="C50" s="15">
        <v>0.94</v>
      </c>
      <c r="D50" s="57"/>
      <c r="E50" s="57"/>
      <c r="F50" s="49"/>
      <c r="G50" s="15"/>
      <c r="H50" s="15">
        <v>720</v>
      </c>
      <c r="I50" s="15">
        <v>7.5</v>
      </c>
      <c r="J50" s="49"/>
      <c r="K50" s="49"/>
      <c r="L50" s="61"/>
      <c r="M50" s="62">
        <v>41</v>
      </c>
      <c r="N50" s="62">
        <f t="shared" si="9"/>
        <v>1.1976000000000036</v>
      </c>
      <c r="O50" s="61"/>
      <c r="P50" s="62">
        <v>41000</v>
      </c>
      <c r="Q50" s="62">
        <f t="shared" si="10"/>
        <v>2.3717999999999986</v>
      </c>
      <c r="R50" s="61"/>
      <c r="S50" s="61"/>
      <c r="T50" s="61"/>
      <c r="U50" s="61"/>
      <c r="V50" s="62"/>
      <c r="W50" s="62"/>
      <c r="X50" s="61"/>
      <c r="Y50" s="62"/>
      <c r="Z50" s="62"/>
      <c r="AA50" s="61"/>
      <c r="AB50" s="41"/>
      <c r="AC50" s="46" t="s">
        <v>140</v>
      </c>
      <c r="AD50" s="45"/>
      <c r="AE50" s="45"/>
      <c r="AF50" s="45"/>
      <c r="AG50" s="44"/>
      <c r="AH50" s="15">
        <f t="shared" si="1"/>
        <v>0</v>
      </c>
      <c r="AI50" s="15"/>
      <c r="AJ50" s="41"/>
      <c r="AK50" s="41"/>
      <c r="AL50" s="41"/>
      <c r="AM50" s="41"/>
      <c r="AN50" s="41"/>
      <c r="AO50" s="40"/>
      <c r="AP50" s="40"/>
      <c r="AQ50" s="40"/>
      <c r="AR50" s="40"/>
      <c r="AS50" s="40"/>
      <c r="AT50" s="40"/>
      <c r="AU50" s="40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O50" s="66"/>
      <c r="BP50" s="67" t="s">
        <v>150</v>
      </c>
      <c r="BQ50" s="67" t="s">
        <v>761</v>
      </c>
      <c r="BR50" s="66"/>
    </row>
    <row r="51" spans="1:70" ht="27.6" x14ac:dyDescent="0.25">
      <c r="A51" s="58"/>
      <c r="B51" s="15" t="s">
        <v>155</v>
      </c>
      <c r="C51" s="15">
        <v>0.95</v>
      </c>
      <c r="D51" s="57"/>
      <c r="E51" s="57"/>
      <c r="F51" s="49"/>
      <c r="G51" s="15"/>
      <c r="H51" s="15">
        <v>820</v>
      </c>
      <c r="I51" s="15">
        <v>8.5</v>
      </c>
      <c r="J51" s="49"/>
      <c r="K51" s="49"/>
      <c r="L51" s="61"/>
      <c r="M51" s="62">
        <v>42</v>
      </c>
      <c r="N51" s="62">
        <f t="shared" si="9"/>
        <v>1.2028000000000036</v>
      </c>
      <c r="O51" s="61"/>
      <c r="P51" s="62">
        <v>42000</v>
      </c>
      <c r="Q51" s="62">
        <f t="shared" si="10"/>
        <v>2.4078999999999984</v>
      </c>
      <c r="R51" s="61"/>
      <c r="S51" s="61"/>
      <c r="T51" s="61"/>
      <c r="U51" s="61"/>
      <c r="V51" s="62"/>
      <c r="W51" s="62"/>
      <c r="X51" s="61"/>
      <c r="Y51" s="62"/>
      <c r="Z51" s="62"/>
      <c r="AA51" s="61"/>
      <c r="AB51" s="41"/>
      <c r="AC51" s="42" t="s">
        <v>156</v>
      </c>
      <c r="AD51" s="42">
        <v>-20</v>
      </c>
      <c r="AE51" s="43">
        <v>-9</v>
      </c>
      <c r="AF51" s="42">
        <v>180</v>
      </c>
      <c r="AG51" s="42">
        <v>0.2</v>
      </c>
      <c r="AH51" s="15">
        <f t="shared" si="1"/>
        <v>0</v>
      </c>
      <c r="AI51" s="15">
        <f>AH50</f>
        <v>0</v>
      </c>
      <c r="AJ51" s="41"/>
      <c r="AK51" s="41"/>
      <c r="AL51" s="41"/>
      <c r="AM51" s="41"/>
      <c r="AN51" s="41"/>
      <c r="AO51" s="40"/>
      <c r="AP51" s="40"/>
      <c r="AQ51" s="40"/>
      <c r="AR51" s="40"/>
      <c r="AS51" s="40"/>
      <c r="AT51" s="40"/>
      <c r="AU51" s="40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O51" s="66"/>
      <c r="BP51" s="67" t="s">
        <v>152</v>
      </c>
      <c r="BQ51" s="67" t="s">
        <v>712</v>
      </c>
      <c r="BR51" s="66"/>
    </row>
    <row r="52" spans="1:70" ht="31.5" customHeight="1" x14ac:dyDescent="0.25">
      <c r="A52" s="58"/>
      <c r="B52" s="15" t="s">
        <v>157</v>
      </c>
      <c r="C52" s="15">
        <v>0.91</v>
      </c>
      <c r="D52" s="57"/>
      <c r="E52" s="57"/>
      <c r="F52" s="49"/>
      <c r="G52" s="15"/>
      <c r="H52" s="15">
        <v>920</v>
      </c>
      <c r="I52" s="15">
        <v>9.6</v>
      </c>
      <c r="J52" s="49"/>
      <c r="K52" s="49"/>
      <c r="L52" s="61"/>
      <c r="M52" s="62">
        <v>43</v>
      </c>
      <c r="N52" s="62">
        <f t="shared" si="9"/>
        <v>1.2080000000000037</v>
      </c>
      <c r="O52" s="61"/>
      <c r="P52" s="62">
        <v>43000</v>
      </c>
      <c r="Q52" s="62">
        <f t="shared" si="10"/>
        <v>2.4439999999999982</v>
      </c>
      <c r="R52" s="61"/>
      <c r="S52" s="61"/>
      <c r="T52" s="61"/>
      <c r="U52" s="61"/>
      <c r="V52" s="62"/>
      <c r="W52" s="62"/>
      <c r="X52" s="61"/>
      <c r="Y52" s="62"/>
      <c r="Z52" s="62"/>
      <c r="AA52" s="61"/>
      <c r="AB52" s="41"/>
      <c r="AC52" s="42" t="s">
        <v>158</v>
      </c>
      <c r="AD52" s="42">
        <v>-23</v>
      </c>
      <c r="AE52" s="43">
        <v>-12</v>
      </c>
      <c r="AF52" s="42">
        <v>188</v>
      </c>
      <c r="AG52" s="42">
        <v>-1.6</v>
      </c>
      <c r="AH52" s="15">
        <f t="shared" si="1"/>
        <v>0</v>
      </c>
      <c r="AI52" s="15">
        <f>AI51+$AH$50</f>
        <v>0</v>
      </c>
      <c r="AJ52" s="41"/>
      <c r="AK52" s="41"/>
      <c r="AL52" s="41"/>
      <c r="AM52" s="41"/>
      <c r="AN52" s="41"/>
      <c r="AO52" s="40"/>
      <c r="AP52" s="40"/>
      <c r="AQ52" s="40"/>
      <c r="AR52" s="40"/>
      <c r="AS52" s="40"/>
      <c r="AT52" s="40"/>
      <c r="AU52" s="40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O52" s="66"/>
      <c r="BP52" s="67" t="s">
        <v>135</v>
      </c>
      <c r="BQ52" s="67" t="s">
        <v>760</v>
      </c>
      <c r="BR52" s="66"/>
    </row>
    <row r="53" spans="1:70" ht="33.6" customHeight="1" x14ac:dyDescent="0.25">
      <c r="A53" s="58"/>
      <c r="B53" s="15" t="s">
        <v>159</v>
      </c>
      <c r="C53" s="15">
        <v>0.91</v>
      </c>
      <c r="D53" s="57"/>
      <c r="E53" s="57"/>
      <c r="F53" s="49"/>
      <c r="G53" s="114" t="s">
        <v>759</v>
      </c>
      <c r="H53" s="114"/>
      <c r="I53" s="114"/>
      <c r="J53" s="49"/>
      <c r="K53" s="49"/>
      <c r="L53" s="61"/>
      <c r="M53" s="62">
        <v>44</v>
      </c>
      <c r="N53" s="62">
        <f t="shared" si="9"/>
        <v>1.2132000000000038</v>
      </c>
      <c r="O53" s="61"/>
      <c r="P53" s="62">
        <v>44000</v>
      </c>
      <c r="Q53" s="62">
        <f t="shared" si="10"/>
        <v>2.480099999999998</v>
      </c>
      <c r="R53" s="61"/>
      <c r="S53" s="61"/>
      <c r="T53" s="61"/>
      <c r="U53" s="61"/>
      <c r="V53" s="62"/>
      <c r="W53" s="62"/>
      <c r="X53" s="61"/>
      <c r="Y53" s="62"/>
      <c r="Z53" s="62"/>
      <c r="AA53" s="61"/>
      <c r="AB53" s="41"/>
      <c r="AC53" s="46" t="s">
        <v>160</v>
      </c>
      <c r="AD53" s="45"/>
      <c r="AE53" s="45"/>
      <c r="AF53" s="45"/>
      <c r="AG53" s="44"/>
      <c r="AH53" s="15">
        <f t="shared" si="1"/>
        <v>0</v>
      </c>
      <c r="AI53" s="15"/>
      <c r="AJ53" s="41"/>
      <c r="AK53" s="41"/>
      <c r="AL53" s="41"/>
      <c r="AM53" s="41"/>
      <c r="AN53" s="41"/>
      <c r="AO53" s="40"/>
      <c r="AP53" s="40"/>
      <c r="AQ53" s="40"/>
      <c r="AR53" s="40"/>
      <c r="AS53" s="40"/>
      <c r="AT53" s="40"/>
      <c r="AU53" s="40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O53" s="66"/>
      <c r="BP53" s="67" t="s">
        <v>109</v>
      </c>
      <c r="BQ53" s="67" t="s">
        <v>716</v>
      </c>
      <c r="BR53" s="66"/>
    </row>
    <row r="54" spans="1:70" ht="15.6" x14ac:dyDescent="0.25">
      <c r="A54" s="58"/>
      <c r="B54" s="15" t="s">
        <v>161</v>
      </c>
      <c r="C54" s="15">
        <v>0.97</v>
      </c>
      <c r="D54" s="57"/>
      <c r="E54" s="57"/>
      <c r="F54" s="49"/>
      <c r="G54" s="124" t="s">
        <v>758</v>
      </c>
      <c r="H54" s="124"/>
      <c r="I54" s="124"/>
      <c r="J54" s="49"/>
      <c r="K54" s="49"/>
      <c r="L54" s="61"/>
      <c r="M54" s="62">
        <v>45</v>
      </c>
      <c r="N54" s="62">
        <f t="shared" si="9"/>
        <v>1.2184000000000039</v>
      </c>
      <c r="O54" s="61"/>
      <c r="P54" s="62">
        <v>45000</v>
      </c>
      <c r="Q54" s="62">
        <f t="shared" si="10"/>
        <v>2.5161999999999978</v>
      </c>
      <c r="R54" s="61"/>
      <c r="S54" s="61"/>
      <c r="T54" s="61"/>
      <c r="U54" s="61"/>
      <c r="V54" s="62"/>
      <c r="W54" s="62"/>
      <c r="X54" s="61"/>
      <c r="Y54" s="62" t="s">
        <v>757</v>
      </c>
      <c r="Z54" s="62" t="s">
        <v>757</v>
      </c>
      <c r="AA54" s="61"/>
      <c r="AB54" s="41"/>
      <c r="AC54" s="42" t="s">
        <v>162</v>
      </c>
      <c r="AD54" s="42">
        <v>-31</v>
      </c>
      <c r="AE54" s="43">
        <v>-20</v>
      </c>
      <c r="AF54" s="42">
        <v>245</v>
      </c>
      <c r="AG54" s="42">
        <v>-5.3</v>
      </c>
      <c r="AH54" s="15">
        <f t="shared" si="1"/>
        <v>0</v>
      </c>
      <c r="AI54" s="15">
        <f>AH53</f>
        <v>0</v>
      </c>
      <c r="AJ54" s="41"/>
      <c r="AK54" s="41"/>
      <c r="AL54" s="41"/>
      <c r="AM54" s="41"/>
      <c r="AN54" s="41"/>
      <c r="AO54" s="40"/>
      <c r="AP54" s="40"/>
      <c r="AQ54" s="40"/>
      <c r="AR54" s="40"/>
      <c r="AS54" s="40"/>
      <c r="AT54" s="40"/>
      <c r="AU54" s="40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O54" s="66"/>
      <c r="BP54" s="67" t="s">
        <v>111</v>
      </c>
      <c r="BQ54" s="67" t="s">
        <v>756</v>
      </c>
      <c r="BR54" s="66"/>
    </row>
    <row r="55" spans="1:70" ht="30" customHeight="1" x14ac:dyDescent="0.25">
      <c r="A55" s="58"/>
      <c r="B55" s="73" t="s">
        <v>163</v>
      </c>
      <c r="C55" s="15"/>
      <c r="D55" s="57"/>
      <c r="E55" s="57"/>
      <c r="F55" s="49"/>
      <c r="G55" s="114" t="s">
        <v>755</v>
      </c>
      <c r="H55" s="114"/>
      <c r="I55" s="114"/>
      <c r="J55" s="49"/>
      <c r="K55" s="49"/>
      <c r="L55" s="61"/>
      <c r="M55" s="62">
        <v>46</v>
      </c>
      <c r="N55" s="62">
        <f t="shared" si="9"/>
        <v>1.223600000000004</v>
      </c>
      <c r="O55" s="61"/>
      <c r="P55" s="62">
        <v>46000</v>
      </c>
      <c r="Q55" s="62">
        <f t="shared" si="10"/>
        <v>2.5522999999999976</v>
      </c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41"/>
      <c r="AC55" s="42" t="s">
        <v>164</v>
      </c>
      <c r="AD55" s="42">
        <v>-33</v>
      </c>
      <c r="AE55" s="43">
        <v>-19</v>
      </c>
      <c r="AF55" s="42">
        <v>239</v>
      </c>
      <c r="AG55" s="42">
        <v>-5.0999999999999996</v>
      </c>
      <c r="AH55" s="15">
        <f t="shared" si="1"/>
        <v>0</v>
      </c>
      <c r="AI55" s="15">
        <f>AI54+$AH$53</f>
        <v>0</v>
      </c>
      <c r="AJ55" s="41"/>
      <c r="AK55" s="41"/>
      <c r="AL55" s="41"/>
      <c r="AM55" s="41"/>
      <c r="AN55" s="41"/>
      <c r="AO55" s="40"/>
      <c r="AP55" s="40"/>
      <c r="AQ55" s="40"/>
      <c r="AR55" s="40"/>
      <c r="AS55" s="40"/>
      <c r="AT55" s="40"/>
      <c r="AU55" s="40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O55" s="66"/>
      <c r="BP55" s="67" t="s">
        <v>166</v>
      </c>
      <c r="BQ55" s="67" t="s">
        <v>708</v>
      </c>
      <c r="BR55" s="66"/>
    </row>
    <row r="56" spans="1:70" ht="15.6" x14ac:dyDescent="0.25">
      <c r="A56" s="58"/>
      <c r="B56" s="15" t="s">
        <v>160</v>
      </c>
      <c r="C56" s="15">
        <v>0.93</v>
      </c>
      <c r="D56" s="57"/>
      <c r="E56" s="57"/>
      <c r="F56" s="49"/>
      <c r="G56" s="15"/>
      <c r="H56" s="15" t="s">
        <v>754</v>
      </c>
      <c r="I56" s="15" t="s">
        <v>753</v>
      </c>
      <c r="J56" s="49"/>
      <c r="K56" s="49"/>
      <c r="L56" s="61"/>
      <c r="M56" s="62">
        <v>47</v>
      </c>
      <c r="N56" s="62">
        <f t="shared" si="9"/>
        <v>1.2288000000000041</v>
      </c>
      <c r="O56" s="61"/>
      <c r="P56" s="62">
        <v>47000</v>
      </c>
      <c r="Q56" s="62">
        <f t="shared" si="10"/>
        <v>2.5883999999999974</v>
      </c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41"/>
      <c r="AC56" s="42" t="s">
        <v>165</v>
      </c>
      <c r="AD56" s="42">
        <v>-33</v>
      </c>
      <c r="AE56" s="43">
        <v>-21</v>
      </c>
      <c r="AF56" s="42">
        <v>219</v>
      </c>
      <c r="AG56" s="42">
        <v>-5.4</v>
      </c>
      <c r="AH56" s="15">
        <f t="shared" si="1"/>
        <v>0</v>
      </c>
      <c r="AI56" s="15">
        <f>AI55+$AH$53</f>
        <v>0</v>
      </c>
      <c r="AJ56" s="41"/>
      <c r="AK56" s="41"/>
      <c r="AL56" s="41"/>
      <c r="AM56" s="41"/>
      <c r="AN56" s="41"/>
      <c r="AO56" s="40"/>
      <c r="AP56" s="40"/>
      <c r="AQ56" s="40"/>
      <c r="AR56" s="40"/>
      <c r="AS56" s="40"/>
      <c r="AT56" s="40"/>
      <c r="AU56" s="40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O56" s="66"/>
      <c r="BP56" s="67" t="s">
        <v>168</v>
      </c>
      <c r="BQ56" s="67" t="s">
        <v>711</v>
      </c>
      <c r="BR56" s="66"/>
    </row>
    <row r="57" spans="1:70" ht="27.6" x14ac:dyDescent="0.25">
      <c r="A57" s="58"/>
      <c r="B57" s="15" t="s">
        <v>166</v>
      </c>
      <c r="C57" s="15">
        <v>0.87</v>
      </c>
      <c r="D57" s="57"/>
      <c r="E57" s="57"/>
      <c r="F57" s="49"/>
      <c r="G57" s="15"/>
      <c r="H57" s="15">
        <v>100</v>
      </c>
      <c r="I57" s="15">
        <v>14.6</v>
      </c>
      <c r="J57" s="49"/>
      <c r="K57" s="49"/>
      <c r="L57" s="61"/>
      <c r="M57" s="62">
        <v>48</v>
      </c>
      <c r="N57" s="62">
        <f t="shared" si="9"/>
        <v>1.2340000000000042</v>
      </c>
      <c r="O57" s="61"/>
      <c r="P57" s="62">
        <v>48000</v>
      </c>
      <c r="Q57" s="62">
        <f t="shared" si="10"/>
        <v>2.6244999999999972</v>
      </c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41"/>
      <c r="AC57" s="42" t="s">
        <v>167</v>
      </c>
      <c r="AD57" s="42">
        <v>-33</v>
      </c>
      <c r="AE57" s="43">
        <v>-20</v>
      </c>
      <c r="AF57" s="42">
        <v>223</v>
      </c>
      <c r="AG57" s="42">
        <v>-5</v>
      </c>
      <c r="AH57" s="15">
        <f t="shared" si="1"/>
        <v>0</v>
      </c>
      <c r="AI57" s="15">
        <f>AI56+$AH$53</f>
        <v>0</v>
      </c>
      <c r="AJ57" s="41"/>
      <c r="AK57" s="41"/>
      <c r="AL57" s="41"/>
      <c r="AM57" s="41"/>
      <c r="AN57" s="41"/>
      <c r="AO57" s="40"/>
      <c r="AP57" s="40"/>
      <c r="AQ57" s="40"/>
      <c r="AR57" s="40"/>
      <c r="AS57" s="40"/>
      <c r="AT57" s="40"/>
      <c r="AU57" s="40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O57" s="66"/>
      <c r="BP57" s="67" t="s">
        <v>465</v>
      </c>
      <c r="BQ57" s="67" t="s">
        <v>752</v>
      </c>
      <c r="BR57" s="66"/>
    </row>
    <row r="58" spans="1:70" ht="31.5" customHeight="1" x14ac:dyDescent="0.25">
      <c r="A58" s="58"/>
      <c r="B58" s="15" t="s">
        <v>168</v>
      </c>
      <c r="C58" s="15">
        <v>0.9</v>
      </c>
      <c r="D58" s="57"/>
      <c r="E58" s="57"/>
      <c r="F58" s="49"/>
      <c r="G58" s="114" t="s">
        <v>751</v>
      </c>
      <c r="H58" s="114"/>
      <c r="I58" s="114"/>
      <c r="J58" s="49"/>
      <c r="K58" s="49"/>
      <c r="L58" s="61"/>
      <c r="M58" s="62">
        <v>49</v>
      </c>
      <c r="N58" s="62">
        <f t="shared" si="9"/>
        <v>1.2392000000000043</v>
      </c>
      <c r="O58" s="61"/>
      <c r="P58" s="62">
        <v>49000</v>
      </c>
      <c r="Q58" s="62">
        <f t="shared" si="10"/>
        <v>2.660599999999997</v>
      </c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41"/>
      <c r="AC58" s="42" t="s">
        <v>169</v>
      </c>
      <c r="AD58" s="42">
        <v>-34</v>
      </c>
      <c r="AE58" s="43">
        <v>-21</v>
      </c>
      <c r="AF58" s="42">
        <v>233</v>
      </c>
      <c r="AG58" s="42">
        <v>-5.0999999999999996</v>
      </c>
      <c r="AH58" s="15">
        <f t="shared" si="1"/>
        <v>0</v>
      </c>
      <c r="AI58" s="15">
        <f>AI57+$AH$53</f>
        <v>0</v>
      </c>
      <c r="AJ58" s="41"/>
      <c r="AK58" s="41"/>
      <c r="AL58" s="41"/>
      <c r="AM58" s="41"/>
      <c r="AN58" s="41"/>
      <c r="AO58" s="40"/>
      <c r="AP58" s="40"/>
      <c r="AQ58" s="40"/>
      <c r="AR58" s="40"/>
      <c r="AS58" s="40"/>
      <c r="AT58" s="40"/>
      <c r="AU58" s="40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O58" s="66"/>
      <c r="BP58" s="67" t="s">
        <v>528</v>
      </c>
      <c r="BQ58" s="67" t="s">
        <v>750</v>
      </c>
      <c r="BR58" s="66"/>
    </row>
    <row r="59" spans="1:70" ht="23.25" customHeight="1" x14ac:dyDescent="0.25">
      <c r="A59" s="58"/>
      <c r="B59" s="15" t="s">
        <v>170</v>
      </c>
      <c r="C59" s="15">
        <v>0.91</v>
      </c>
      <c r="D59" s="57"/>
      <c r="E59" s="57"/>
      <c r="F59" s="49"/>
      <c r="G59" s="70" t="s">
        <v>749</v>
      </c>
      <c r="H59" s="70" t="s">
        <v>632</v>
      </c>
      <c r="I59" s="70" t="s">
        <v>748</v>
      </c>
      <c r="J59" s="49"/>
      <c r="K59" s="49"/>
      <c r="L59" s="61"/>
      <c r="M59" s="62">
        <v>50</v>
      </c>
      <c r="N59" s="62">
        <f t="shared" si="9"/>
        <v>1.2444000000000044</v>
      </c>
      <c r="O59" s="61"/>
      <c r="P59" s="62">
        <v>50000</v>
      </c>
      <c r="Q59" s="62">
        <f t="shared" si="10"/>
        <v>2.6966999999999968</v>
      </c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41"/>
      <c r="AC59" s="46" t="s">
        <v>71</v>
      </c>
      <c r="AD59" s="45"/>
      <c r="AE59" s="45"/>
      <c r="AF59" s="45"/>
      <c r="AG59" s="44"/>
      <c r="AH59" s="15">
        <f t="shared" si="1"/>
        <v>0</v>
      </c>
      <c r="AI59" s="15"/>
      <c r="AJ59" s="41"/>
      <c r="AK59" s="41"/>
      <c r="AL59" s="41"/>
      <c r="AM59" s="41"/>
      <c r="AN59" s="41"/>
      <c r="AO59" s="40"/>
      <c r="AP59" s="40"/>
      <c r="AQ59" s="40"/>
      <c r="AR59" s="40"/>
      <c r="AS59" s="40"/>
      <c r="AT59" s="40"/>
      <c r="AU59" s="40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O59" s="66"/>
      <c r="BP59" s="67" t="s">
        <v>538</v>
      </c>
      <c r="BQ59" s="67" t="s">
        <v>719</v>
      </c>
      <c r="BR59" s="66"/>
    </row>
    <row r="60" spans="1:70" ht="28.95" customHeight="1" x14ac:dyDescent="0.25">
      <c r="A60" s="58"/>
      <c r="B60" s="15" t="s">
        <v>171</v>
      </c>
      <c r="C60" s="15">
        <v>0.95</v>
      </c>
      <c r="D60" s="57"/>
      <c r="E60" s="57"/>
      <c r="F60" s="49"/>
      <c r="G60" s="121" t="s">
        <v>747</v>
      </c>
      <c r="H60" s="122"/>
      <c r="I60" s="123"/>
      <c r="J60" s="49"/>
      <c r="K60" s="49"/>
      <c r="L60" s="61"/>
      <c r="M60" s="62">
        <v>51</v>
      </c>
      <c r="N60" s="62">
        <f t="shared" si="9"/>
        <v>1.2496000000000045</v>
      </c>
      <c r="O60" s="61"/>
      <c r="P60" s="62">
        <v>51000</v>
      </c>
      <c r="Q60" s="62">
        <f t="shared" si="10"/>
        <v>2.7327999999999966</v>
      </c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41"/>
      <c r="AC60" s="42" t="s">
        <v>172</v>
      </c>
      <c r="AD60" s="42">
        <v>-24</v>
      </c>
      <c r="AE60" s="43">
        <v>-12</v>
      </c>
      <c r="AF60" s="42">
        <v>203</v>
      </c>
      <c r="AG60" s="42">
        <v>-1</v>
      </c>
      <c r="AH60" s="15">
        <f t="shared" si="1"/>
        <v>0</v>
      </c>
      <c r="AI60" s="15">
        <f>AH59</f>
        <v>0</v>
      </c>
      <c r="AJ60" s="41"/>
      <c r="AK60" s="41"/>
      <c r="AL60" s="41"/>
      <c r="AM60" s="41"/>
      <c r="AN60" s="41"/>
      <c r="AO60" s="40"/>
      <c r="AP60" s="40"/>
      <c r="AQ60" s="40"/>
      <c r="AR60" s="40"/>
      <c r="AS60" s="40"/>
      <c r="AT60" s="40"/>
      <c r="AU60" s="40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O60" s="66"/>
      <c r="BP60" s="67" t="s">
        <v>218</v>
      </c>
      <c r="BQ60" s="67" t="s">
        <v>746</v>
      </c>
      <c r="BR60" s="66"/>
    </row>
    <row r="61" spans="1:70" ht="15.6" x14ac:dyDescent="0.25">
      <c r="A61" s="58"/>
      <c r="B61" s="15" t="s">
        <v>173</v>
      </c>
      <c r="C61" s="15">
        <v>0.86</v>
      </c>
      <c r="D61" s="57"/>
      <c r="E61" s="57"/>
      <c r="F61" s="49"/>
      <c r="G61" s="68" t="s">
        <v>745</v>
      </c>
      <c r="H61" s="68">
        <v>0</v>
      </c>
      <c r="I61" s="68">
        <v>11457.11</v>
      </c>
      <c r="J61" s="49"/>
      <c r="K61" s="49"/>
      <c r="L61" s="61"/>
      <c r="M61" s="62">
        <v>52</v>
      </c>
      <c r="N61" s="62">
        <f t="shared" si="9"/>
        <v>1.2548000000000046</v>
      </c>
      <c r="O61" s="61"/>
      <c r="P61" s="62">
        <v>52000</v>
      </c>
      <c r="Q61" s="62">
        <f t="shared" si="10"/>
        <v>2.7688999999999964</v>
      </c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41"/>
      <c r="AC61" s="46" t="s">
        <v>73</v>
      </c>
      <c r="AD61" s="45"/>
      <c r="AE61" s="45"/>
      <c r="AF61" s="45"/>
      <c r="AG61" s="44"/>
      <c r="AH61" s="15">
        <f t="shared" si="1"/>
        <v>0</v>
      </c>
      <c r="AI61" s="15"/>
      <c r="AJ61" s="41"/>
      <c r="AK61" s="41"/>
      <c r="AL61" s="41"/>
      <c r="AM61" s="41"/>
      <c r="AN61" s="41"/>
      <c r="AO61" s="40"/>
      <c r="AP61" s="40"/>
      <c r="AQ61" s="40"/>
      <c r="AR61" s="40"/>
      <c r="AS61" s="40"/>
      <c r="AT61" s="40"/>
      <c r="AU61" s="40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O61" s="66"/>
      <c r="BP61" s="67" t="s">
        <v>220</v>
      </c>
      <c r="BQ61" s="67" t="s">
        <v>744</v>
      </c>
      <c r="BR61" s="66"/>
    </row>
    <row r="62" spans="1:70" ht="27.6" customHeight="1" x14ac:dyDescent="0.25">
      <c r="A62" s="58"/>
      <c r="B62" s="15" t="s">
        <v>174</v>
      </c>
      <c r="C62" s="15">
        <v>0.91</v>
      </c>
      <c r="D62" s="57"/>
      <c r="E62" s="57"/>
      <c r="F62" s="49"/>
      <c r="G62" s="68" t="s">
        <v>743</v>
      </c>
      <c r="H62" s="68">
        <v>5</v>
      </c>
      <c r="I62" s="72">
        <v>6607.48</v>
      </c>
      <c r="J62" s="49"/>
      <c r="K62" s="49"/>
      <c r="L62" s="61"/>
      <c r="M62" s="62">
        <v>53</v>
      </c>
      <c r="N62" s="62">
        <f t="shared" si="9"/>
        <v>1.2600000000000047</v>
      </c>
      <c r="O62" s="61"/>
      <c r="P62" s="62">
        <v>53000</v>
      </c>
      <c r="Q62" s="62">
        <f t="shared" si="10"/>
        <v>2.8049999999999962</v>
      </c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41"/>
      <c r="AC62" s="42" t="s">
        <v>175</v>
      </c>
      <c r="AD62" s="42">
        <v>-23</v>
      </c>
      <c r="AE62" s="43">
        <v>-12</v>
      </c>
      <c r="AF62" s="42">
        <v>217</v>
      </c>
      <c r="AG62" s="42">
        <v>-1.1000000000000001</v>
      </c>
      <c r="AH62" s="15">
        <f t="shared" si="1"/>
        <v>0</v>
      </c>
      <c r="AI62" s="15">
        <f>AH61</f>
        <v>0</v>
      </c>
      <c r="AJ62" s="41"/>
      <c r="AK62" s="41"/>
      <c r="AL62" s="41"/>
      <c r="AM62" s="41"/>
      <c r="AN62" s="41"/>
      <c r="AO62" s="40"/>
      <c r="AP62" s="40"/>
      <c r="AQ62" s="40"/>
      <c r="AR62" s="40"/>
      <c r="AS62" s="40"/>
      <c r="AT62" s="40"/>
      <c r="AU62" s="40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O62" s="66"/>
      <c r="BP62" s="67" t="s">
        <v>144</v>
      </c>
      <c r="BQ62" s="67" t="s">
        <v>742</v>
      </c>
      <c r="BR62" s="66"/>
    </row>
    <row r="63" spans="1:70" ht="15.6" x14ac:dyDescent="0.25">
      <c r="A63" s="58"/>
      <c r="B63" s="15" t="s">
        <v>176</v>
      </c>
      <c r="C63" s="15">
        <v>0.91</v>
      </c>
      <c r="D63" s="57"/>
      <c r="E63" s="57"/>
      <c r="F63" s="49"/>
      <c r="G63" s="68" t="s">
        <v>741</v>
      </c>
      <c r="H63" s="68">
        <v>8.16</v>
      </c>
      <c r="I63" s="68">
        <v>7477.39</v>
      </c>
      <c r="J63" s="49"/>
      <c r="K63" s="49"/>
      <c r="L63" s="61"/>
      <c r="M63" s="62">
        <v>54</v>
      </c>
      <c r="N63" s="62">
        <f t="shared" si="9"/>
        <v>1.2652000000000048</v>
      </c>
      <c r="O63" s="61"/>
      <c r="P63" s="62">
        <v>54000</v>
      </c>
      <c r="Q63" s="62">
        <f t="shared" si="10"/>
        <v>2.841099999999996</v>
      </c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41"/>
      <c r="AC63" s="46" t="s">
        <v>177</v>
      </c>
      <c r="AD63" s="45"/>
      <c r="AE63" s="45"/>
      <c r="AF63" s="45"/>
      <c r="AG63" s="44"/>
      <c r="AH63" s="15">
        <f t="shared" si="1"/>
        <v>0</v>
      </c>
      <c r="AI63" s="15"/>
      <c r="AJ63" s="41"/>
      <c r="AK63" s="41"/>
      <c r="AL63" s="41"/>
      <c r="AM63" s="41"/>
      <c r="AN63" s="41"/>
      <c r="AO63" s="40"/>
      <c r="AP63" s="40"/>
      <c r="AQ63" s="40"/>
      <c r="AR63" s="40"/>
      <c r="AS63" s="40"/>
      <c r="AT63" s="40"/>
      <c r="AU63" s="40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O63" s="66"/>
      <c r="BP63" s="67" t="s">
        <v>93</v>
      </c>
      <c r="BQ63" s="67" t="s">
        <v>740</v>
      </c>
      <c r="BR63" s="66"/>
    </row>
    <row r="64" spans="1:70" ht="38.25" customHeight="1" x14ac:dyDescent="0.25">
      <c r="A64" s="58"/>
      <c r="B64" s="15" t="s">
        <v>178</v>
      </c>
      <c r="C64" s="15">
        <v>0.94</v>
      </c>
      <c r="D64" s="57"/>
      <c r="E64" s="57"/>
      <c r="F64" s="49"/>
      <c r="G64" s="68" t="s">
        <v>739</v>
      </c>
      <c r="H64" s="68">
        <v>12</v>
      </c>
      <c r="I64" s="68">
        <v>5575.94</v>
      </c>
      <c r="J64" s="49"/>
      <c r="K64" s="49"/>
      <c r="L64" s="61"/>
      <c r="M64" s="62">
        <v>55</v>
      </c>
      <c r="N64" s="62">
        <f t="shared" si="9"/>
        <v>1.2704000000000049</v>
      </c>
      <c r="O64" s="61"/>
      <c r="P64" s="62">
        <v>55000</v>
      </c>
      <c r="Q64" s="62">
        <f t="shared" si="10"/>
        <v>2.8771999999999958</v>
      </c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41"/>
      <c r="AC64" s="42" t="s">
        <v>179</v>
      </c>
      <c r="AD64" s="42">
        <v>-29</v>
      </c>
      <c r="AE64" s="43">
        <v>-19</v>
      </c>
      <c r="AF64" s="42">
        <v>272</v>
      </c>
      <c r="AG64" s="42">
        <v>-4.3</v>
      </c>
      <c r="AH64" s="15">
        <f t="shared" si="1"/>
        <v>0</v>
      </c>
      <c r="AI64" s="15">
        <f>AH63</f>
        <v>0</v>
      </c>
      <c r="AJ64" s="41"/>
      <c r="AK64" s="41"/>
      <c r="AL64" s="41"/>
      <c r="AM64" s="41"/>
      <c r="AN64" s="41"/>
      <c r="AO64" s="40"/>
      <c r="AP64" s="40"/>
      <c r="AQ64" s="40"/>
      <c r="AR64" s="40"/>
      <c r="AS64" s="40"/>
      <c r="AT64" s="40"/>
      <c r="AU64" s="40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O64" s="66"/>
      <c r="BP64" s="67" t="s">
        <v>186</v>
      </c>
      <c r="BQ64" s="67" t="s">
        <v>737</v>
      </c>
      <c r="BR64" s="66"/>
    </row>
    <row r="65" spans="1:70" ht="15.6" x14ac:dyDescent="0.25">
      <c r="A65" s="58"/>
      <c r="B65" s="15" t="s">
        <v>180</v>
      </c>
      <c r="C65" s="15">
        <v>0.95</v>
      </c>
      <c r="D65" s="57"/>
      <c r="E65" s="57"/>
      <c r="F65" s="49"/>
      <c r="G65" s="68" t="s">
        <v>738</v>
      </c>
      <c r="H65" s="68">
        <v>20.8</v>
      </c>
      <c r="I65" s="68">
        <v>4618.3500000000004</v>
      </c>
      <c r="J65" s="49"/>
      <c r="K65" s="49"/>
      <c r="L65" s="61"/>
      <c r="M65" s="62">
        <v>56</v>
      </c>
      <c r="N65" s="62">
        <f t="shared" si="9"/>
        <v>1.275600000000005</v>
      </c>
      <c r="O65" s="61"/>
      <c r="P65" s="62">
        <v>56000</v>
      </c>
      <c r="Q65" s="62">
        <f t="shared" si="10"/>
        <v>2.9132999999999956</v>
      </c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41"/>
      <c r="AC65" s="42" t="s">
        <v>181</v>
      </c>
      <c r="AD65" s="42">
        <v>-42</v>
      </c>
      <c r="AE65" s="43">
        <v>-34</v>
      </c>
      <c r="AF65" s="42">
        <v>276</v>
      </c>
      <c r="AG65" s="42">
        <v>-12.2</v>
      </c>
      <c r="AH65" s="15">
        <f t="shared" si="1"/>
        <v>0</v>
      </c>
      <c r="AI65" s="15">
        <f t="shared" ref="AI65:AI76" si="11">AI64+$AH$63</f>
        <v>0</v>
      </c>
      <c r="AJ65" s="41"/>
      <c r="AK65" s="41"/>
      <c r="AL65" s="41"/>
      <c r="AM65" s="41"/>
      <c r="AN65" s="41"/>
      <c r="AO65" s="40"/>
      <c r="AP65" s="40"/>
      <c r="AQ65" s="40"/>
      <c r="AR65" s="40"/>
      <c r="AS65" s="40"/>
      <c r="AT65" s="40"/>
      <c r="AU65" s="40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O65" s="66"/>
      <c r="BP65" s="67" t="s">
        <v>188</v>
      </c>
      <c r="BQ65" s="67" t="s">
        <v>737</v>
      </c>
      <c r="BR65" s="66"/>
    </row>
    <row r="66" spans="1:70" ht="27" customHeight="1" x14ac:dyDescent="0.25">
      <c r="A66" s="58"/>
      <c r="B66" s="15" t="s">
        <v>182</v>
      </c>
      <c r="C66" s="15">
        <v>0.95</v>
      </c>
      <c r="D66" s="57"/>
      <c r="E66" s="57"/>
      <c r="F66" s="49"/>
      <c r="G66" s="68" t="s">
        <v>736</v>
      </c>
      <c r="H66" s="68">
        <v>35</v>
      </c>
      <c r="I66" s="70">
        <v>4532.8100000000004</v>
      </c>
      <c r="J66" s="49"/>
      <c r="K66" s="49"/>
      <c r="L66" s="61"/>
      <c r="M66" s="62">
        <v>57</v>
      </c>
      <c r="N66" s="62">
        <f t="shared" si="9"/>
        <v>1.280800000000005</v>
      </c>
      <c r="O66" s="61"/>
      <c r="P66" s="62">
        <v>57000</v>
      </c>
      <c r="Q66" s="62">
        <f t="shared" si="10"/>
        <v>2.9493999999999954</v>
      </c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41"/>
      <c r="AC66" s="42" t="s">
        <v>183</v>
      </c>
      <c r="AD66" s="42">
        <v>-41</v>
      </c>
      <c r="AE66" s="43">
        <v>-32</v>
      </c>
      <c r="AF66" s="42">
        <v>255</v>
      </c>
      <c r="AG66" s="42">
        <v>-10.5</v>
      </c>
      <c r="AH66" s="15">
        <f t="shared" si="1"/>
        <v>0</v>
      </c>
      <c r="AI66" s="15">
        <f t="shared" si="11"/>
        <v>0</v>
      </c>
      <c r="AJ66" s="41"/>
      <c r="AK66" s="41"/>
      <c r="AL66" s="41"/>
      <c r="AM66" s="41"/>
      <c r="AN66" s="41"/>
      <c r="AO66" s="40"/>
      <c r="AP66" s="40"/>
      <c r="AQ66" s="40"/>
      <c r="AR66" s="40"/>
      <c r="AS66" s="40"/>
      <c r="AT66" s="40"/>
      <c r="AU66" s="40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O66" s="66"/>
      <c r="BP66" s="67" t="s">
        <v>236</v>
      </c>
      <c r="BQ66" s="67" t="s">
        <v>735</v>
      </c>
      <c r="BR66" s="66"/>
    </row>
    <row r="67" spans="1:70" ht="23.25" customHeight="1" x14ac:dyDescent="0.25">
      <c r="A67" s="58"/>
      <c r="B67" s="15" t="s">
        <v>184</v>
      </c>
      <c r="C67" s="15">
        <v>0.91</v>
      </c>
      <c r="D67" s="57"/>
      <c r="E67" s="57"/>
      <c r="F67" s="49"/>
      <c r="G67" s="121" t="s">
        <v>734</v>
      </c>
      <c r="H67" s="122"/>
      <c r="I67" s="123"/>
      <c r="J67" s="49"/>
      <c r="K67" s="49"/>
      <c r="L67" s="61"/>
      <c r="M67" s="62">
        <v>58</v>
      </c>
      <c r="N67" s="62">
        <f t="shared" si="9"/>
        <v>1.2860000000000051</v>
      </c>
      <c r="O67" s="61"/>
      <c r="P67" s="62">
        <v>58000</v>
      </c>
      <c r="Q67" s="62">
        <f t="shared" si="10"/>
        <v>2.9854999999999952</v>
      </c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41"/>
      <c r="AC67" s="42" t="s">
        <v>185</v>
      </c>
      <c r="AD67" s="42">
        <v>-31</v>
      </c>
      <c r="AE67" s="43">
        <v>-23</v>
      </c>
      <c r="AF67" s="42">
        <v>245</v>
      </c>
      <c r="AG67" s="42">
        <v>-7.6</v>
      </c>
      <c r="AH67" s="15">
        <f t="shared" si="1"/>
        <v>0</v>
      </c>
      <c r="AI67" s="15">
        <f t="shared" si="11"/>
        <v>0</v>
      </c>
      <c r="AJ67" s="41"/>
      <c r="AK67" s="41"/>
      <c r="AL67" s="41"/>
      <c r="AM67" s="41"/>
      <c r="AN67" s="41"/>
      <c r="AO67" s="40"/>
      <c r="AP67" s="40"/>
      <c r="AQ67" s="40"/>
      <c r="AR67" s="40"/>
      <c r="AS67" s="40"/>
      <c r="AT67" s="40"/>
      <c r="AU67" s="40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O67" s="66"/>
      <c r="BP67" s="67" t="s">
        <v>51</v>
      </c>
      <c r="BQ67" s="67" t="s">
        <v>733</v>
      </c>
      <c r="BR67" s="66"/>
    </row>
    <row r="68" spans="1:70" ht="27.6" x14ac:dyDescent="0.25">
      <c r="A68" s="58"/>
      <c r="B68" s="15" t="s">
        <v>186</v>
      </c>
      <c r="C68" s="15">
        <v>0.91</v>
      </c>
      <c r="D68" s="57"/>
      <c r="E68" s="57"/>
      <c r="F68" s="49"/>
      <c r="G68" s="68" t="s">
        <v>732</v>
      </c>
      <c r="H68" s="68">
        <v>0</v>
      </c>
      <c r="I68" s="70">
        <v>13277.79</v>
      </c>
      <c r="J68" s="49"/>
      <c r="K68" s="49"/>
      <c r="L68" s="61"/>
      <c r="M68" s="62">
        <v>59</v>
      </c>
      <c r="N68" s="62">
        <f t="shared" si="9"/>
        <v>1.2912000000000052</v>
      </c>
      <c r="O68" s="61"/>
      <c r="P68" s="62">
        <v>59000</v>
      </c>
      <c r="Q68" s="62">
        <f t="shared" si="10"/>
        <v>3.021599999999995</v>
      </c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41"/>
      <c r="AC68" s="42" t="s">
        <v>187</v>
      </c>
      <c r="AD68" s="42">
        <v>-32</v>
      </c>
      <c r="AE68" s="43">
        <v>-25</v>
      </c>
      <c r="AF68" s="42">
        <v>277</v>
      </c>
      <c r="AG68" s="42">
        <v>-7</v>
      </c>
      <c r="AH68" s="15">
        <f t="shared" si="1"/>
        <v>0</v>
      </c>
      <c r="AI68" s="15">
        <f t="shared" si="11"/>
        <v>0</v>
      </c>
      <c r="AJ68" s="41"/>
      <c r="AK68" s="41"/>
      <c r="AL68" s="41"/>
      <c r="AM68" s="41"/>
      <c r="AN68" s="41"/>
      <c r="AO68" s="40"/>
      <c r="AP68" s="40"/>
      <c r="AQ68" s="40"/>
      <c r="AR68" s="40"/>
      <c r="AS68" s="40"/>
      <c r="AT68" s="40"/>
      <c r="AU68" s="40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O68" s="66"/>
      <c r="BP68" s="67" t="s">
        <v>95</v>
      </c>
      <c r="BQ68" s="67" t="s">
        <v>708</v>
      </c>
      <c r="BR68" s="66"/>
    </row>
    <row r="69" spans="1:70" ht="27.6" x14ac:dyDescent="0.25">
      <c r="A69" s="58"/>
      <c r="B69" s="15" t="s">
        <v>188</v>
      </c>
      <c r="C69" s="15">
        <v>1</v>
      </c>
      <c r="D69" s="57"/>
      <c r="E69" s="57"/>
      <c r="F69" s="49"/>
      <c r="G69" s="68" t="s">
        <v>731</v>
      </c>
      <c r="H69" s="68">
        <v>10</v>
      </c>
      <c r="I69" s="68">
        <v>7527.4</v>
      </c>
      <c r="J69" s="49"/>
      <c r="K69" s="49"/>
      <c r="L69" s="61"/>
      <c r="M69" s="62">
        <v>60</v>
      </c>
      <c r="N69" s="62">
        <f t="shared" si="9"/>
        <v>1.2964000000000053</v>
      </c>
      <c r="O69" s="61"/>
      <c r="P69" s="62">
        <v>60000</v>
      </c>
      <c r="Q69" s="62">
        <f t="shared" si="10"/>
        <v>3.0576999999999948</v>
      </c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41"/>
      <c r="AC69" s="42" t="s">
        <v>189</v>
      </c>
      <c r="AD69" s="42">
        <v>-33</v>
      </c>
      <c r="AE69" s="43">
        <v>-25</v>
      </c>
      <c r="AF69" s="42">
        <v>271</v>
      </c>
      <c r="AG69" s="42">
        <v>-8.4</v>
      </c>
      <c r="AH69" s="15">
        <f t="shared" si="1"/>
        <v>0</v>
      </c>
      <c r="AI69" s="15">
        <f t="shared" si="11"/>
        <v>0</v>
      </c>
      <c r="AJ69" s="41"/>
      <c r="AK69" s="41"/>
      <c r="AL69" s="41"/>
      <c r="AM69" s="41"/>
      <c r="AN69" s="41"/>
      <c r="AO69" s="40"/>
      <c r="AP69" s="40"/>
      <c r="AQ69" s="40"/>
      <c r="AR69" s="40"/>
      <c r="AS69" s="40"/>
      <c r="AT69" s="40"/>
      <c r="AU69" s="40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O69" s="66"/>
      <c r="BP69" s="67" t="s">
        <v>161</v>
      </c>
      <c r="BQ69" s="67" t="s">
        <v>712</v>
      </c>
      <c r="BR69" s="66"/>
    </row>
    <row r="70" spans="1:70" ht="15.6" x14ac:dyDescent="0.25">
      <c r="A70" s="58"/>
      <c r="B70" s="15" t="s">
        <v>190</v>
      </c>
      <c r="C70" s="15">
        <v>0.92</v>
      </c>
      <c r="D70" s="57"/>
      <c r="E70" s="57"/>
      <c r="F70" s="49"/>
      <c r="G70" s="68" t="s">
        <v>730</v>
      </c>
      <c r="H70" s="68">
        <v>15</v>
      </c>
      <c r="I70" s="71">
        <v>5983.41</v>
      </c>
      <c r="J70" s="49"/>
      <c r="K70" s="49"/>
      <c r="L70" s="61"/>
      <c r="M70" s="62">
        <v>61</v>
      </c>
      <c r="N70" s="62">
        <f t="shared" si="9"/>
        <v>1.3016000000000054</v>
      </c>
      <c r="O70" s="61"/>
      <c r="P70" s="62">
        <v>61000</v>
      </c>
      <c r="Q70" s="62">
        <f t="shared" si="10"/>
        <v>3.0937999999999946</v>
      </c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41"/>
      <c r="AC70" s="42" t="s">
        <v>191</v>
      </c>
      <c r="AD70" s="42">
        <v>-36</v>
      </c>
      <c r="AE70" s="43">
        <v>-28</v>
      </c>
      <c r="AF70" s="42">
        <v>271</v>
      </c>
      <c r="AG70" s="42">
        <v>-9.6</v>
      </c>
      <c r="AH70" s="15">
        <f t="shared" ref="AH70:AH133" si="12">IF(AC70=$AK$5,1,0)</f>
        <v>0</v>
      </c>
      <c r="AI70" s="15">
        <f t="shared" si="11"/>
        <v>0</v>
      </c>
      <c r="AJ70" s="41"/>
      <c r="AK70" s="41"/>
      <c r="AL70" s="41"/>
      <c r="AM70" s="41"/>
      <c r="AN70" s="41"/>
      <c r="AO70" s="40"/>
      <c r="AP70" s="40"/>
      <c r="AQ70" s="40"/>
      <c r="AR70" s="40"/>
      <c r="AS70" s="40"/>
      <c r="AT70" s="40"/>
      <c r="AU70" s="40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O70" s="66"/>
      <c r="BP70" s="67" t="s">
        <v>97</v>
      </c>
      <c r="BQ70" s="67" t="s">
        <v>729</v>
      </c>
      <c r="BR70" s="66"/>
    </row>
    <row r="71" spans="1:70" ht="38.25" customHeight="1" x14ac:dyDescent="0.25">
      <c r="A71" s="58"/>
      <c r="B71" s="65" t="s">
        <v>192</v>
      </c>
      <c r="C71" s="15"/>
      <c r="D71" s="57"/>
      <c r="E71" s="57"/>
      <c r="F71" s="49"/>
      <c r="G71" s="68" t="s">
        <v>728</v>
      </c>
      <c r="H71" s="68">
        <v>20</v>
      </c>
      <c r="I71" s="70">
        <v>5146.8599999999997</v>
      </c>
      <c r="J71" s="49"/>
      <c r="K71" s="49"/>
      <c r="L71" s="61"/>
      <c r="M71" s="62">
        <v>62</v>
      </c>
      <c r="N71" s="62">
        <f t="shared" si="9"/>
        <v>1.3068000000000055</v>
      </c>
      <c r="O71" s="61"/>
      <c r="P71" s="62">
        <v>62000</v>
      </c>
      <c r="Q71" s="62">
        <f t="shared" si="10"/>
        <v>3.1298999999999944</v>
      </c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41"/>
      <c r="AC71" s="42" t="s">
        <v>193</v>
      </c>
      <c r="AD71" s="42">
        <v>-40</v>
      </c>
      <c r="AE71" s="43">
        <v>-32</v>
      </c>
      <c r="AF71" s="42">
        <v>285</v>
      </c>
      <c r="AG71" s="42">
        <v>-12.1</v>
      </c>
      <c r="AH71" s="15">
        <f t="shared" si="12"/>
        <v>0</v>
      </c>
      <c r="AI71" s="15">
        <f t="shared" si="11"/>
        <v>0</v>
      </c>
      <c r="AJ71" s="41"/>
      <c r="AK71" s="41"/>
      <c r="AL71" s="41"/>
      <c r="AM71" s="41"/>
      <c r="AN71" s="41"/>
      <c r="AO71" s="40"/>
      <c r="AP71" s="40"/>
      <c r="AQ71" s="40"/>
      <c r="AR71" s="40"/>
      <c r="AS71" s="40"/>
      <c r="AT71" s="40"/>
      <c r="AU71" s="40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O71" s="66"/>
      <c r="BP71" s="67" t="s">
        <v>99</v>
      </c>
      <c r="BQ71" s="67" t="s">
        <v>708</v>
      </c>
      <c r="BR71" s="66"/>
    </row>
    <row r="72" spans="1:70" ht="15.6" x14ac:dyDescent="0.25">
      <c r="A72" s="58"/>
      <c r="B72" s="15" t="s">
        <v>194</v>
      </c>
      <c r="C72" s="15">
        <v>0.92</v>
      </c>
      <c r="D72" s="57"/>
      <c r="E72" s="57"/>
      <c r="F72" s="49"/>
      <c r="G72" s="68" t="s">
        <v>727</v>
      </c>
      <c r="H72" s="68">
        <v>34.89</v>
      </c>
      <c r="I72" s="70">
        <v>3251.7</v>
      </c>
      <c r="J72" s="49"/>
      <c r="K72" s="49"/>
      <c r="L72" s="61"/>
      <c r="M72" s="62">
        <v>63</v>
      </c>
      <c r="N72" s="62">
        <f t="shared" si="9"/>
        <v>1.3120000000000056</v>
      </c>
      <c r="O72" s="61"/>
      <c r="P72" s="62">
        <v>63000</v>
      </c>
      <c r="Q72" s="62">
        <f t="shared" si="10"/>
        <v>3.1659999999999942</v>
      </c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41"/>
      <c r="AC72" s="42" t="s">
        <v>195</v>
      </c>
      <c r="AD72" s="42">
        <v>-35</v>
      </c>
      <c r="AE72" s="43">
        <v>-27</v>
      </c>
      <c r="AF72" s="42">
        <v>245</v>
      </c>
      <c r="AG72" s="42">
        <v>-9</v>
      </c>
      <c r="AH72" s="15">
        <f t="shared" si="12"/>
        <v>0</v>
      </c>
      <c r="AI72" s="15">
        <f t="shared" si="11"/>
        <v>0</v>
      </c>
      <c r="AJ72" s="41"/>
      <c r="AK72" s="41"/>
      <c r="AL72" s="41"/>
      <c r="AM72" s="41"/>
      <c r="AN72" s="41"/>
      <c r="AO72" s="40"/>
      <c r="AP72" s="40"/>
      <c r="AQ72" s="40"/>
      <c r="AR72" s="40"/>
      <c r="AS72" s="40"/>
      <c r="AT72" s="40"/>
      <c r="AU72" s="40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O72" s="66"/>
      <c r="BP72" s="67" t="s">
        <v>216</v>
      </c>
      <c r="BQ72" s="67" t="s">
        <v>709</v>
      </c>
      <c r="BR72" s="66"/>
    </row>
    <row r="73" spans="1:70" ht="15.6" x14ac:dyDescent="0.25">
      <c r="A73" s="58"/>
      <c r="B73" s="15" t="s">
        <v>51</v>
      </c>
      <c r="C73" s="15">
        <v>0.95</v>
      </c>
      <c r="D73" s="57"/>
      <c r="E73" s="57"/>
      <c r="F73" s="49"/>
      <c r="G73" s="68" t="s">
        <v>726</v>
      </c>
      <c r="H73" s="68">
        <v>46.52</v>
      </c>
      <c r="I73" s="70">
        <v>3195.01</v>
      </c>
      <c r="J73" s="49"/>
      <c r="K73" s="49"/>
      <c r="L73" s="61"/>
      <c r="M73" s="62">
        <v>64</v>
      </c>
      <c r="N73" s="62">
        <f t="shared" si="9"/>
        <v>1.3172000000000057</v>
      </c>
      <c r="O73" s="61"/>
      <c r="P73" s="62">
        <v>64000</v>
      </c>
      <c r="Q73" s="62">
        <f t="shared" si="10"/>
        <v>3.202099999999994</v>
      </c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41"/>
      <c r="AC73" s="42" t="s">
        <v>196</v>
      </c>
      <c r="AD73" s="42">
        <v>-38</v>
      </c>
      <c r="AE73" s="43">
        <v>-30</v>
      </c>
      <c r="AF73" s="42">
        <v>253</v>
      </c>
      <c r="AG73" s="42">
        <v>-10</v>
      </c>
      <c r="AH73" s="15">
        <f t="shared" si="12"/>
        <v>0</v>
      </c>
      <c r="AI73" s="15">
        <f t="shared" si="11"/>
        <v>0</v>
      </c>
      <c r="AJ73" s="41"/>
      <c r="AK73" s="41"/>
      <c r="AL73" s="41"/>
      <c r="AM73" s="41"/>
      <c r="AN73" s="41"/>
      <c r="AO73" s="40"/>
      <c r="AP73" s="40"/>
      <c r="AQ73" s="40"/>
      <c r="AR73" s="40"/>
      <c r="AS73" s="40"/>
      <c r="AT73" s="40"/>
      <c r="AU73" s="40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O73" s="66"/>
      <c r="BP73" s="67" t="s">
        <v>101</v>
      </c>
      <c r="BQ73" s="67" t="s">
        <v>719</v>
      </c>
      <c r="BR73" s="66"/>
    </row>
    <row r="74" spans="1:70" ht="31.2" x14ac:dyDescent="0.25">
      <c r="A74" s="58"/>
      <c r="B74" s="15" t="s">
        <v>197</v>
      </c>
      <c r="C74" s="15">
        <v>0.96</v>
      </c>
      <c r="D74" s="57"/>
      <c r="E74" s="57"/>
      <c r="F74" s="49"/>
      <c r="G74" s="114" t="s">
        <v>725</v>
      </c>
      <c r="H74" s="114"/>
      <c r="I74" s="114"/>
      <c r="J74" s="49"/>
      <c r="K74" s="49"/>
      <c r="L74" s="61"/>
      <c r="M74" s="62">
        <v>65</v>
      </c>
      <c r="N74" s="62">
        <f t="shared" si="9"/>
        <v>1.3224000000000058</v>
      </c>
      <c r="O74" s="61"/>
      <c r="P74" s="62">
        <v>65000</v>
      </c>
      <c r="Q74" s="62">
        <f t="shared" si="10"/>
        <v>3.2381999999999938</v>
      </c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41"/>
      <c r="AC74" s="42" t="s">
        <v>75</v>
      </c>
      <c r="AD74" s="42"/>
      <c r="AE74" s="43"/>
      <c r="AF74" s="42"/>
      <c r="AG74" s="42"/>
      <c r="AH74" s="15">
        <f t="shared" si="12"/>
        <v>0</v>
      </c>
      <c r="AI74" s="15">
        <f t="shared" si="11"/>
        <v>0</v>
      </c>
      <c r="AJ74" s="41"/>
      <c r="AK74" s="41"/>
      <c r="AL74" s="41"/>
      <c r="AM74" s="41"/>
      <c r="AN74" s="41"/>
      <c r="AO74" s="40"/>
      <c r="AP74" s="40"/>
      <c r="AQ74" s="40"/>
      <c r="AR74" s="40"/>
      <c r="AS74" s="40"/>
      <c r="AT74" s="40"/>
      <c r="AU74" s="40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O74" s="66"/>
      <c r="BP74" s="67" t="s">
        <v>197</v>
      </c>
      <c r="BQ74" s="67" t="s">
        <v>724</v>
      </c>
      <c r="BR74" s="66"/>
    </row>
    <row r="75" spans="1:70" ht="27.6" x14ac:dyDescent="0.25">
      <c r="A75" s="58"/>
      <c r="B75" s="15" t="s">
        <v>198</v>
      </c>
      <c r="C75" s="15">
        <v>0.86</v>
      </c>
      <c r="D75" s="57"/>
      <c r="E75" s="57"/>
      <c r="F75" s="49"/>
      <c r="G75" s="15" t="s">
        <v>670</v>
      </c>
      <c r="H75" s="15" t="s">
        <v>723</v>
      </c>
      <c r="I75" s="15" t="s">
        <v>722</v>
      </c>
      <c r="J75" s="49"/>
      <c r="K75" s="49"/>
      <c r="L75" s="61"/>
      <c r="M75" s="62">
        <v>66</v>
      </c>
      <c r="N75" s="62">
        <f t="shared" si="9"/>
        <v>1.3276000000000059</v>
      </c>
      <c r="O75" s="61"/>
      <c r="P75" s="62">
        <v>66000</v>
      </c>
      <c r="Q75" s="62">
        <f t="shared" si="10"/>
        <v>3.2742999999999935</v>
      </c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41"/>
      <c r="AC75" s="42" t="s">
        <v>199</v>
      </c>
      <c r="AD75" s="42">
        <v>-27</v>
      </c>
      <c r="AE75" s="43">
        <v>-15</v>
      </c>
      <c r="AF75" s="42">
        <v>226</v>
      </c>
      <c r="AG75" s="42">
        <v>-2.4</v>
      </c>
      <c r="AH75" s="15">
        <f t="shared" si="12"/>
        <v>0</v>
      </c>
      <c r="AI75" s="15">
        <f t="shared" si="11"/>
        <v>0</v>
      </c>
      <c r="AJ75" s="41"/>
      <c r="AK75" s="41"/>
      <c r="AL75" s="41"/>
      <c r="AM75" s="41"/>
      <c r="AN75" s="41"/>
      <c r="AO75" s="40"/>
      <c r="AP75" s="40"/>
      <c r="AQ75" s="40"/>
      <c r="AR75" s="40"/>
      <c r="AS75" s="40"/>
      <c r="AT75" s="40"/>
      <c r="AU75" s="40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O75" s="66"/>
      <c r="BP75" s="67" t="s">
        <v>171</v>
      </c>
      <c r="BQ75" s="67" t="s">
        <v>708</v>
      </c>
      <c r="BR75" s="66"/>
    </row>
    <row r="76" spans="1:70" ht="31.5" customHeight="1" x14ac:dyDescent="0.25">
      <c r="A76" s="58"/>
      <c r="B76" s="15" t="s">
        <v>200</v>
      </c>
      <c r="C76" s="15">
        <v>1.0900000000000001</v>
      </c>
      <c r="D76" s="57"/>
      <c r="E76" s="57"/>
      <c r="F76" s="49"/>
      <c r="G76" s="69" t="s">
        <v>721</v>
      </c>
      <c r="H76" s="15" t="s">
        <v>720</v>
      </c>
      <c r="I76" s="15">
        <v>4311.13</v>
      </c>
      <c r="J76" s="49"/>
      <c r="K76" s="49"/>
      <c r="L76" s="61"/>
      <c r="M76" s="62">
        <v>67</v>
      </c>
      <c r="N76" s="62">
        <f t="shared" si="9"/>
        <v>1.332800000000006</v>
      </c>
      <c r="O76" s="61"/>
      <c r="P76" s="62">
        <v>67000</v>
      </c>
      <c r="Q76" s="62">
        <f t="shared" si="10"/>
        <v>3.3103999999999933</v>
      </c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41"/>
      <c r="AC76" s="42" t="s">
        <v>201</v>
      </c>
      <c r="AD76" s="42">
        <v>-28</v>
      </c>
      <c r="AE76" s="43">
        <v>-15</v>
      </c>
      <c r="AF76" s="42">
        <v>223</v>
      </c>
      <c r="AG76" s="42">
        <v>-2.6</v>
      </c>
      <c r="AH76" s="15">
        <f t="shared" si="12"/>
        <v>0</v>
      </c>
      <c r="AI76" s="15">
        <f t="shared" si="11"/>
        <v>0</v>
      </c>
      <c r="AJ76" s="41"/>
      <c r="AK76" s="41"/>
      <c r="AL76" s="41"/>
      <c r="AM76" s="41"/>
      <c r="AN76" s="41"/>
      <c r="AO76" s="40"/>
      <c r="AP76" s="40"/>
      <c r="AQ76" s="40"/>
      <c r="AR76" s="40"/>
      <c r="AS76" s="40"/>
      <c r="AT76" s="40"/>
      <c r="AU76" s="40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O76" s="66"/>
      <c r="BP76" s="67" t="s">
        <v>190</v>
      </c>
      <c r="BQ76" s="67" t="s">
        <v>719</v>
      </c>
      <c r="BR76" s="66"/>
    </row>
    <row r="77" spans="1:70" ht="46.95" customHeight="1" x14ac:dyDescent="0.25">
      <c r="A77" s="58"/>
      <c r="B77" s="15" t="s">
        <v>202</v>
      </c>
      <c r="C77" s="15">
        <v>1.04</v>
      </c>
      <c r="D77" s="57"/>
      <c r="E77" s="57"/>
      <c r="F77" s="49"/>
      <c r="G77" s="69" t="s">
        <v>718</v>
      </c>
      <c r="H77" s="68" t="s">
        <v>717</v>
      </c>
      <c r="I77" s="15">
        <v>4586.01</v>
      </c>
      <c r="J77" s="49"/>
      <c r="K77" s="49"/>
      <c r="L77" s="61"/>
      <c r="M77" s="62">
        <v>68</v>
      </c>
      <c r="N77" s="62">
        <f t="shared" ref="N77:N107" si="13">N76+0.0052</f>
        <v>1.3380000000000061</v>
      </c>
      <c r="O77" s="61"/>
      <c r="P77" s="62">
        <v>68000</v>
      </c>
      <c r="Q77" s="62">
        <f t="shared" ref="Q77:Q108" si="14">0.0361+Q76</f>
        <v>3.3464999999999931</v>
      </c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41"/>
      <c r="AC77" s="46" t="s">
        <v>142</v>
      </c>
      <c r="AD77" s="45"/>
      <c r="AE77" s="45"/>
      <c r="AF77" s="45"/>
      <c r="AG77" s="44"/>
      <c r="AH77" s="15">
        <f t="shared" si="12"/>
        <v>0</v>
      </c>
      <c r="AI77" s="15"/>
      <c r="AJ77" s="41"/>
      <c r="AK77" s="41"/>
      <c r="AL77" s="41"/>
      <c r="AM77" s="41"/>
      <c r="AN77" s="41"/>
      <c r="AO77" s="40"/>
      <c r="AP77" s="40"/>
      <c r="AQ77" s="40"/>
      <c r="AR77" s="40"/>
      <c r="AS77" s="40"/>
      <c r="AT77" s="40"/>
      <c r="AU77" s="40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O77" s="66"/>
      <c r="BP77" s="67" t="s">
        <v>231</v>
      </c>
      <c r="BQ77" s="67" t="s">
        <v>716</v>
      </c>
      <c r="BR77" s="66"/>
    </row>
    <row r="78" spans="1:70" ht="41.4" x14ac:dyDescent="0.25">
      <c r="A78" s="58"/>
      <c r="B78" s="65" t="s">
        <v>203</v>
      </c>
      <c r="C78" s="15"/>
      <c r="D78" s="57"/>
      <c r="E78" s="57"/>
      <c r="F78" s="49"/>
      <c r="G78" s="114" t="s">
        <v>715</v>
      </c>
      <c r="H78" s="114"/>
      <c r="I78" s="114"/>
      <c r="J78" s="49"/>
      <c r="K78" s="49"/>
      <c r="L78" s="61"/>
      <c r="M78" s="62">
        <v>69</v>
      </c>
      <c r="N78" s="62">
        <f t="shared" si="13"/>
        <v>1.3432000000000062</v>
      </c>
      <c r="O78" s="61"/>
      <c r="P78" s="62">
        <v>69000</v>
      </c>
      <c r="Q78" s="62">
        <f t="shared" si="14"/>
        <v>3.3825999999999929</v>
      </c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41"/>
      <c r="AC78" s="42" t="s">
        <v>204</v>
      </c>
      <c r="AD78" s="42">
        <v>-22</v>
      </c>
      <c r="AE78" s="43">
        <v>-12</v>
      </c>
      <c r="AF78" s="42">
        <v>190</v>
      </c>
      <c r="AG78" s="42">
        <v>-1.4</v>
      </c>
      <c r="AH78" s="15">
        <f t="shared" si="12"/>
        <v>0</v>
      </c>
      <c r="AI78" s="15">
        <f>AH77</f>
        <v>0</v>
      </c>
      <c r="AJ78" s="41"/>
      <c r="AK78" s="41"/>
      <c r="AL78" s="41"/>
      <c r="AM78" s="41"/>
      <c r="AN78" s="41"/>
      <c r="AO78" s="40"/>
      <c r="AP78" s="40"/>
      <c r="AQ78" s="40"/>
      <c r="AR78" s="40"/>
      <c r="AS78" s="40"/>
      <c r="AT78" s="40"/>
      <c r="AU78" s="40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O78" s="66"/>
      <c r="BP78" s="67" t="s">
        <v>578</v>
      </c>
      <c r="BQ78" s="67" t="s">
        <v>714</v>
      </c>
      <c r="BR78" s="66"/>
    </row>
    <row r="79" spans="1:70" ht="26.4" x14ac:dyDescent="0.25">
      <c r="A79" s="58"/>
      <c r="B79" s="15" t="s">
        <v>72</v>
      </c>
      <c r="C79" s="15">
        <v>1</v>
      </c>
      <c r="D79" s="57"/>
      <c r="E79" s="57"/>
      <c r="F79" s="49"/>
      <c r="G79" s="56" t="s">
        <v>670</v>
      </c>
      <c r="H79" s="56" t="s">
        <v>706</v>
      </c>
      <c r="I79" s="56" t="s">
        <v>713</v>
      </c>
      <c r="J79" s="49"/>
      <c r="K79" s="49"/>
      <c r="L79" s="61"/>
      <c r="M79" s="62">
        <v>70</v>
      </c>
      <c r="N79" s="62">
        <f t="shared" si="13"/>
        <v>1.3484000000000063</v>
      </c>
      <c r="O79" s="61"/>
      <c r="P79" s="62">
        <v>70000</v>
      </c>
      <c r="Q79" s="62">
        <f t="shared" si="14"/>
        <v>3.4186999999999927</v>
      </c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41"/>
      <c r="AC79" s="42" t="s">
        <v>205</v>
      </c>
      <c r="AD79" s="42">
        <v>-24</v>
      </c>
      <c r="AE79" s="43">
        <v>-12</v>
      </c>
      <c r="AF79" s="42">
        <v>199</v>
      </c>
      <c r="AG79" s="42">
        <v>-2.6</v>
      </c>
      <c r="AH79" s="15">
        <f t="shared" si="12"/>
        <v>0</v>
      </c>
      <c r="AI79" s="15">
        <f>AI78+$AH$77</f>
        <v>0</v>
      </c>
      <c r="AJ79" s="41"/>
      <c r="AK79" s="41"/>
      <c r="AL79" s="41"/>
      <c r="AM79" s="41"/>
      <c r="AN79" s="41"/>
      <c r="AO79" s="40"/>
      <c r="AP79" s="40"/>
      <c r="AQ79" s="40"/>
      <c r="AR79" s="40"/>
      <c r="AS79" s="40"/>
      <c r="AT79" s="40"/>
      <c r="AU79" s="40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O79" s="66"/>
      <c r="BP79" s="67" t="s">
        <v>198</v>
      </c>
      <c r="BQ79" s="67" t="s">
        <v>711</v>
      </c>
      <c r="BR79" s="66"/>
    </row>
    <row r="80" spans="1:70" ht="27.6" x14ac:dyDescent="0.25">
      <c r="A80" s="58"/>
      <c r="B80" s="15" t="s">
        <v>82</v>
      </c>
      <c r="C80" s="15">
        <v>1.07</v>
      </c>
      <c r="D80" s="57"/>
      <c r="E80" s="57"/>
      <c r="F80" s="49"/>
      <c r="G80" s="15" t="s">
        <v>667</v>
      </c>
      <c r="H80" s="15">
        <v>280</v>
      </c>
      <c r="I80" s="15">
        <v>69.73</v>
      </c>
      <c r="J80" s="49"/>
      <c r="K80" s="49"/>
      <c r="L80" s="61"/>
      <c r="M80" s="62">
        <v>71</v>
      </c>
      <c r="N80" s="62">
        <f t="shared" si="13"/>
        <v>1.3536000000000064</v>
      </c>
      <c r="O80" s="61"/>
      <c r="P80" s="62">
        <v>71000</v>
      </c>
      <c r="Q80" s="62">
        <f t="shared" si="14"/>
        <v>3.4547999999999925</v>
      </c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41"/>
      <c r="AC80" s="42" t="s">
        <v>206</v>
      </c>
      <c r="AD80" s="42">
        <v>-23</v>
      </c>
      <c r="AE80" s="43">
        <v>-11</v>
      </c>
      <c r="AF80" s="42">
        <v>191</v>
      </c>
      <c r="AG80" s="42">
        <v>-0.8</v>
      </c>
      <c r="AH80" s="15">
        <f t="shared" si="12"/>
        <v>0</v>
      </c>
      <c r="AI80" s="15">
        <f>AI79+$AH$77</f>
        <v>0</v>
      </c>
      <c r="AJ80" s="41"/>
      <c r="AK80" s="41"/>
      <c r="AL80" s="41"/>
      <c r="AM80" s="41"/>
      <c r="AN80" s="41"/>
      <c r="AO80" s="40"/>
      <c r="AP80" s="40"/>
      <c r="AQ80" s="40"/>
      <c r="AR80" s="40"/>
      <c r="AS80" s="40"/>
      <c r="AT80" s="40"/>
      <c r="AU80" s="40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O80" s="66"/>
      <c r="BP80" s="67" t="s">
        <v>159</v>
      </c>
      <c r="BQ80" s="67" t="s">
        <v>712</v>
      </c>
      <c r="BR80" s="66"/>
    </row>
    <row r="81" spans="1:70" ht="27.6" x14ac:dyDescent="0.25">
      <c r="A81" s="58"/>
      <c r="B81" s="15" t="s">
        <v>207</v>
      </c>
      <c r="C81" s="15">
        <v>1.03</v>
      </c>
      <c r="D81" s="57"/>
      <c r="E81" s="57"/>
      <c r="F81" s="49"/>
      <c r="G81" s="15" t="s">
        <v>666</v>
      </c>
      <c r="H81" s="15">
        <v>580</v>
      </c>
      <c r="I81" s="15">
        <v>33.869999999999997</v>
      </c>
      <c r="J81" s="49"/>
      <c r="K81" s="49"/>
      <c r="L81" s="61"/>
      <c r="M81" s="62">
        <v>72</v>
      </c>
      <c r="N81" s="62">
        <f t="shared" si="13"/>
        <v>1.3588000000000064</v>
      </c>
      <c r="O81" s="61"/>
      <c r="P81" s="62">
        <v>72000</v>
      </c>
      <c r="Q81" s="62">
        <f t="shared" si="14"/>
        <v>3.4908999999999923</v>
      </c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41"/>
      <c r="AC81" s="42" t="s">
        <v>208</v>
      </c>
      <c r="AD81" s="42">
        <v>-25</v>
      </c>
      <c r="AE81" s="43">
        <v>-12</v>
      </c>
      <c r="AF81" s="42">
        <v>200</v>
      </c>
      <c r="AG81" s="42">
        <v>-1.9</v>
      </c>
      <c r="AH81" s="15">
        <f t="shared" si="12"/>
        <v>0</v>
      </c>
      <c r="AI81" s="15">
        <f>AI80+$AH$77</f>
        <v>0</v>
      </c>
      <c r="AJ81" s="41"/>
      <c r="AK81" s="41"/>
      <c r="AL81" s="41"/>
      <c r="AM81" s="41"/>
      <c r="AN81" s="41"/>
      <c r="AO81" s="40"/>
      <c r="AP81" s="40"/>
      <c r="AQ81" s="40"/>
      <c r="AR81" s="40"/>
      <c r="AS81" s="40"/>
      <c r="AT81" s="40"/>
      <c r="AU81" s="40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O81" s="66"/>
      <c r="BP81" s="67" t="s">
        <v>591</v>
      </c>
      <c r="BQ81" s="67" t="s">
        <v>711</v>
      </c>
      <c r="BR81" s="66"/>
    </row>
    <row r="82" spans="1:70" ht="31.5" customHeight="1" x14ac:dyDescent="0.25">
      <c r="A82" s="58"/>
      <c r="B82" s="15" t="s">
        <v>209</v>
      </c>
      <c r="C82" s="15">
        <v>0.98</v>
      </c>
      <c r="D82" s="57"/>
      <c r="E82" s="57"/>
      <c r="F82" s="49"/>
      <c r="G82" s="15" t="s">
        <v>665</v>
      </c>
      <c r="H82" s="15">
        <v>800</v>
      </c>
      <c r="I82" s="15">
        <v>25.43</v>
      </c>
      <c r="J82" s="49"/>
      <c r="K82" s="49"/>
      <c r="L82" s="61"/>
      <c r="M82" s="62">
        <v>73</v>
      </c>
      <c r="N82" s="62">
        <f t="shared" si="13"/>
        <v>1.3640000000000065</v>
      </c>
      <c r="O82" s="61"/>
      <c r="P82" s="62">
        <v>73000</v>
      </c>
      <c r="Q82" s="62">
        <f t="shared" si="14"/>
        <v>3.5269999999999921</v>
      </c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41"/>
      <c r="AC82" s="42" t="s">
        <v>210</v>
      </c>
      <c r="AD82" s="42">
        <v>-24</v>
      </c>
      <c r="AE82" s="43">
        <v>-13</v>
      </c>
      <c r="AF82" s="42">
        <v>191</v>
      </c>
      <c r="AG82" s="42">
        <v>-2.2000000000000002</v>
      </c>
      <c r="AH82" s="15">
        <f t="shared" si="12"/>
        <v>0</v>
      </c>
      <c r="AI82" s="15">
        <f>AI81+$AH$77</f>
        <v>0</v>
      </c>
      <c r="AJ82" s="41"/>
      <c r="AK82" s="41"/>
      <c r="AL82" s="41"/>
      <c r="AM82" s="41"/>
      <c r="AN82" s="41"/>
      <c r="AO82" s="40"/>
      <c r="AP82" s="40"/>
      <c r="AQ82" s="40"/>
      <c r="AR82" s="40"/>
      <c r="AS82" s="40"/>
      <c r="AT82" s="40"/>
      <c r="AU82" s="40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O82" s="66"/>
      <c r="BP82" s="67" t="s">
        <v>238</v>
      </c>
      <c r="BQ82" s="67" t="s">
        <v>710</v>
      </c>
      <c r="BR82" s="66"/>
    </row>
    <row r="83" spans="1:70" ht="34.950000000000003" customHeight="1" x14ac:dyDescent="0.25">
      <c r="A83" s="58"/>
      <c r="B83" s="15" t="s">
        <v>211</v>
      </c>
      <c r="C83" s="59">
        <v>1.03</v>
      </c>
      <c r="D83" s="57"/>
      <c r="E83" s="57"/>
      <c r="F83" s="49"/>
      <c r="G83" s="15" t="s">
        <v>664</v>
      </c>
      <c r="H83" s="15">
        <v>2500</v>
      </c>
      <c r="I83" s="15">
        <v>22.65</v>
      </c>
      <c r="J83" s="49"/>
      <c r="K83" s="49"/>
      <c r="L83" s="61"/>
      <c r="M83" s="62">
        <v>74</v>
      </c>
      <c r="N83" s="62">
        <f t="shared" si="13"/>
        <v>1.3692000000000066</v>
      </c>
      <c r="O83" s="61"/>
      <c r="P83" s="62">
        <v>74000</v>
      </c>
      <c r="Q83" s="62">
        <f t="shared" si="14"/>
        <v>3.5630999999999919</v>
      </c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41"/>
      <c r="AC83" s="46" t="s">
        <v>115</v>
      </c>
      <c r="AD83" s="45"/>
      <c r="AE83" s="45"/>
      <c r="AF83" s="45"/>
      <c r="AG83" s="44"/>
      <c r="AH83" s="15">
        <f t="shared" si="12"/>
        <v>0</v>
      </c>
      <c r="AI83" s="15"/>
      <c r="AJ83" s="41"/>
      <c r="AK83" s="41"/>
      <c r="AL83" s="41"/>
      <c r="AM83" s="41"/>
      <c r="AN83" s="41"/>
      <c r="AO83" s="40"/>
      <c r="AP83" s="40"/>
      <c r="AQ83" s="40"/>
      <c r="AR83" s="40"/>
      <c r="AS83" s="40"/>
      <c r="AT83" s="40"/>
      <c r="AU83" s="40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O83" s="66"/>
      <c r="BP83" s="67" t="s">
        <v>202</v>
      </c>
      <c r="BQ83" s="67" t="s">
        <v>709</v>
      </c>
      <c r="BR83" s="66"/>
    </row>
    <row r="84" spans="1:70" ht="27.6" x14ac:dyDescent="0.25">
      <c r="A84" s="58"/>
      <c r="B84" s="15" t="s">
        <v>212</v>
      </c>
      <c r="C84" s="15">
        <v>1.04</v>
      </c>
      <c r="D84" s="57"/>
      <c r="E84" s="57"/>
      <c r="F84" s="49"/>
      <c r="G84" s="15" t="s">
        <v>663</v>
      </c>
      <c r="H84" s="15">
        <v>3600</v>
      </c>
      <c r="I84" s="15">
        <v>20.21</v>
      </c>
      <c r="J84" s="49"/>
      <c r="K84" s="49"/>
      <c r="L84" s="61"/>
      <c r="M84" s="62">
        <v>75</v>
      </c>
      <c r="N84" s="62">
        <f t="shared" si="13"/>
        <v>1.3744000000000067</v>
      </c>
      <c r="O84" s="61"/>
      <c r="P84" s="62">
        <v>75000</v>
      </c>
      <c r="Q84" s="62">
        <f t="shared" si="14"/>
        <v>3.5991999999999917</v>
      </c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41"/>
      <c r="AC84" s="42" t="s">
        <v>213</v>
      </c>
      <c r="AD84" s="42">
        <v>-30</v>
      </c>
      <c r="AE84" s="43">
        <v>-16</v>
      </c>
      <c r="AF84" s="42">
        <v>245</v>
      </c>
      <c r="AG84" s="42">
        <v>-2.4</v>
      </c>
      <c r="AH84" s="15">
        <f t="shared" si="12"/>
        <v>0</v>
      </c>
      <c r="AI84" s="15">
        <f>AH83</f>
        <v>0</v>
      </c>
      <c r="AJ84" s="41"/>
      <c r="AK84" s="41"/>
      <c r="AL84" s="41"/>
      <c r="AM84" s="41"/>
      <c r="AN84" s="41"/>
      <c r="AO84" s="40"/>
      <c r="AP84" s="40"/>
      <c r="AQ84" s="40"/>
      <c r="AR84" s="40"/>
      <c r="AS84" s="40"/>
      <c r="AT84" s="40"/>
      <c r="AU84" s="40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O84" s="66"/>
      <c r="BP84" s="67" t="s">
        <v>605</v>
      </c>
      <c r="BQ84" s="67" t="s">
        <v>708</v>
      </c>
      <c r="BR84" s="66"/>
    </row>
    <row r="85" spans="1:70" ht="15.6" x14ac:dyDescent="0.25">
      <c r="A85" s="58"/>
      <c r="B85" s="15" t="s">
        <v>214</v>
      </c>
      <c r="C85" s="15">
        <v>1.01</v>
      </c>
      <c r="D85" s="57"/>
      <c r="E85" s="57"/>
      <c r="F85" s="49"/>
      <c r="G85" s="15" t="s">
        <v>662</v>
      </c>
      <c r="H85" s="15">
        <v>7200</v>
      </c>
      <c r="I85" s="15">
        <v>10.71</v>
      </c>
      <c r="J85" s="49"/>
      <c r="K85" s="49"/>
      <c r="L85" s="61"/>
      <c r="M85" s="62">
        <v>76</v>
      </c>
      <c r="N85" s="62">
        <f t="shared" si="13"/>
        <v>1.3796000000000068</v>
      </c>
      <c r="O85" s="61"/>
      <c r="P85" s="62">
        <v>76000</v>
      </c>
      <c r="Q85" s="62">
        <f t="shared" si="14"/>
        <v>3.6352999999999915</v>
      </c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41"/>
      <c r="AC85" s="42" t="s">
        <v>215</v>
      </c>
      <c r="AD85" s="42">
        <v>-32</v>
      </c>
      <c r="AE85" s="43">
        <v>-16</v>
      </c>
      <c r="AF85" s="42">
        <v>244</v>
      </c>
      <c r="AG85" s="42">
        <v>-3</v>
      </c>
      <c r="AH85" s="15">
        <f t="shared" si="12"/>
        <v>0</v>
      </c>
      <c r="AI85" s="15">
        <f>AI84+$AH$83</f>
        <v>0</v>
      </c>
      <c r="AJ85" s="41"/>
      <c r="AK85" s="41"/>
      <c r="AL85" s="41"/>
      <c r="AM85" s="41"/>
      <c r="AN85" s="41"/>
      <c r="AO85" s="40"/>
      <c r="AP85" s="40"/>
      <c r="AQ85" s="40"/>
      <c r="AR85" s="40"/>
      <c r="AS85" s="40"/>
      <c r="AT85" s="40"/>
      <c r="AU85" s="40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O85" s="66"/>
      <c r="BP85" s="66"/>
      <c r="BQ85" s="66"/>
      <c r="BR85" s="66"/>
    </row>
    <row r="86" spans="1:70" ht="15.6" x14ac:dyDescent="0.25">
      <c r="A86" s="58"/>
      <c r="B86" s="15" t="s">
        <v>216</v>
      </c>
      <c r="C86" s="15">
        <v>0.97</v>
      </c>
      <c r="D86" s="57"/>
      <c r="E86" s="57"/>
      <c r="F86" s="49"/>
      <c r="G86" s="114" t="s">
        <v>707</v>
      </c>
      <c r="H86" s="114"/>
      <c r="I86" s="114"/>
      <c r="J86" s="49"/>
      <c r="K86" s="49"/>
      <c r="L86" s="61"/>
      <c r="M86" s="62">
        <v>77</v>
      </c>
      <c r="N86" s="62">
        <f t="shared" si="13"/>
        <v>1.3848000000000069</v>
      </c>
      <c r="O86" s="61"/>
      <c r="P86" s="62">
        <v>77000</v>
      </c>
      <c r="Q86" s="62">
        <f t="shared" si="14"/>
        <v>3.6713999999999913</v>
      </c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41"/>
      <c r="AC86" s="42" t="s">
        <v>217</v>
      </c>
      <c r="AD86" s="42">
        <v>-32</v>
      </c>
      <c r="AE86" s="43">
        <v>-17</v>
      </c>
      <c r="AF86" s="42">
        <v>248</v>
      </c>
      <c r="AG86" s="42">
        <v>-2.4</v>
      </c>
      <c r="AH86" s="15">
        <f t="shared" si="12"/>
        <v>0</v>
      </c>
      <c r="AI86" s="15">
        <f>AI85+$AH$83</f>
        <v>0</v>
      </c>
      <c r="AJ86" s="41"/>
      <c r="AK86" s="41"/>
      <c r="AL86" s="41"/>
      <c r="AM86" s="41"/>
      <c r="AN86" s="41"/>
      <c r="AO86" s="40"/>
      <c r="AP86" s="40"/>
      <c r="AQ86" s="40"/>
      <c r="AR86" s="40"/>
      <c r="AS86" s="40"/>
      <c r="AT86" s="40"/>
      <c r="AU86" s="40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</row>
    <row r="87" spans="1:70" ht="26.4" x14ac:dyDescent="0.25">
      <c r="A87" s="58"/>
      <c r="B87" s="15" t="s">
        <v>218</v>
      </c>
      <c r="C87" s="15">
        <v>1.02</v>
      </c>
      <c r="D87" s="57"/>
      <c r="E87" s="57"/>
      <c r="F87" s="49"/>
      <c r="G87" s="56" t="s">
        <v>670</v>
      </c>
      <c r="H87" s="56" t="s">
        <v>706</v>
      </c>
      <c r="I87" s="56" t="s">
        <v>705</v>
      </c>
      <c r="J87" s="49"/>
      <c r="K87" s="49"/>
      <c r="L87" s="61"/>
      <c r="M87" s="62">
        <v>78</v>
      </c>
      <c r="N87" s="62">
        <f t="shared" si="13"/>
        <v>1.390000000000007</v>
      </c>
      <c r="O87" s="61"/>
      <c r="P87" s="62">
        <v>78000</v>
      </c>
      <c r="Q87" s="62">
        <f t="shared" si="14"/>
        <v>3.7074999999999911</v>
      </c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41"/>
      <c r="AC87" s="42" t="s">
        <v>219</v>
      </c>
      <c r="AD87" s="42">
        <v>-34</v>
      </c>
      <c r="AE87" s="43">
        <v>-19</v>
      </c>
      <c r="AF87" s="42">
        <v>248</v>
      </c>
      <c r="AG87" s="42">
        <v>-3.7</v>
      </c>
      <c r="AH87" s="15">
        <f t="shared" si="12"/>
        <v>0</v>
      </c>
      <c r="AI87" s="15">
        <f>AI86+$AH$83</f>
        <v>0</v>
      </c>
      <c r="AJ87" s="41"/>
      <c r="AK87" s="41"/>
      <c r="AL87" s="41"/>
      <c r="AM87" s="41"/>
      <c r="AN87" s="41"/>
      <c r="AO87" s="40"/>
      <c r="AP87" s="40"/>
      <c r="AQ87" s="40"/>
      <c r="AR87" s="40"/>
      <c r="AS87" s="40"/>
      <c r="AT87" s="40"/>
      <c r="AU87" s="40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</row>
    <row r="88" spans="1:70" ht="31.5" customHeight="1" x14ac:dyDescent="0.25">
      <c r="A88" s="58"/>
      <c r="B88" s="15" t="s">
        <v>220</v>
      </c>
      <c r="C88" s="15">
        <v>1.04</v>
      </c>
      <c r="D88" s="57"/>
      <c r="E88" s="57"/>
      <c r="F88" s="49"/>
      <c r="G88" s="15" t="s">
        <v>704</v>
      </c>
      <c r="H88" s="15">
        <v>320</v>
      </c>
      <c r="I88" s="15">
        <v>96.06</v>
      </c>
      <c r="J88" s="49"/>
      <c r="K88" s="49"/>
      <c r="L88" s="61"/>
      <c r="M88" s="62">
        <v>79</v>
      </c>
      <c r="N88" s="62">
        <f t="shared" si="13"/>
        <v>1.3952000000000071</v>
      </c>
      <c r="O88" s="61"/>
      <c r="P88" s="62">
        <v>79000</v>
      </c>
      <c r="Q88" s="62">
        <f t="shared" si="14"/>
        <v>3.7435999999999909</v>
      </c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41"/>
      <c r="AC88" s="42" t="s">
        <v>221</v>
      </c>
      <c r="AD88" s="42">
        <v>-33</v>
      </c>
      <c r="AE88" s="43">
        <v>-18</v>
      </c>
      <c r="AF88" s="42">
        <v>249</v>
      </c>
      <c r="AG88" s="42">
        <v>-3.4</v>
      </c>
      <c r="AH88" s="15">
        <f t="shared" si="12"/>
        <v>0</v>
      </c>
      <c r="AI88" s="15">
        <f>AI87+$AH$83</f>
        <v>0</v>
      </c>
      <c r="AJ88" s="41"/>
      <c r="AK88" s="41"/>
      <c r="AL88" s="41"/>
      <c r="AM88" s="41"/>
      <c r="AN88" s="41"/>
      <c r="AO88" s="40"/>
      <c r="AP88" s="40"/>
      <c r="AQ88" s="40"/>
      <c r="AR88" s="40"/>
      <c r="AS88" s="40"/>
      <c r="AT88" s="40"/>
      <c r="AU88" s="40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</row>
    <row r="89" spans="1:70" ht="27.6" customHeight="1" x14ac:dyDescent="0.25">
      <c r="A89" s="58"/>
      <c r="B89" s="65" t="s">
        <v>222</v>
      </c>
      <c r="C89" s="15"/>
      <c r="D89" s="57"/>
      <c r="E89" s="57"/>
      <c r="F89" s="49"/>
      <c r="G89" s="15" t="s">
        <v>703</v>
      </c>
      <c r="H89" s="15">
        <v>640</v>
      </c>
      <c r="I89" s="15">
        <v>49.54</v>
      </c>
      <c r="J89" s="49"/>
      <c r="K89" s="49"/>
      <c r="L89" s="61"/>
      <c r="M89" s="62">
        <v>80</v>
      </c>
      <c r="N89" s="62">
        <f t="shared" si="13"/>
        <v>1.4004000000000072</v>
      </c>
      <c r="O89" s="61"/>
      <c r="P89" s="62">
        <v>80000</v>
      </c>
      <c r="Q89" s="62">
        <f t="shared" si="14"/>
        <v>3.7796999999999907</v>
      </c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41"/>
      <c r="AC89" s="46" t="s">
        <v>77</v>
      </c>
      <c r="AD89" s="45"/>
      <c r="AE89" s="45"/>
      <c r="AF89" s="45"/>
      <c r="AG89" s="44"/>
      <c r="AH89" s="15">
        <f t="shared" si="12"/>
        <v>0</v>
      </c>
      <c r="AI89" s="15"/>
      <c r="AJ89" s="41"/>
      <c r="AK89" s="41"/>
      <c r="AL89" s="41"/>
      <c r="AM89" s="41"/>
      <c r="AN89" s="41"/>
      <c r="AO89" s="40"/>
      <c r="AP89" s="40"/>
      <c r="AQ89" s="40"/>
      <c r="AR89" s="40"/>
      <c r="AS89" s="40"/>
      <c r="AT89" s="40"/>
      <c r="AU89" s="40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</row>
    <row r="90" spans="1:70" ht="31.5" customHeight="1" x14ac:dyDescent="0.25">
      <c r="A90" s="58"/>
      <c r="B90" s="15" t="s">
        <v>177</v>
      </c>
      <c r="C90" s="15">
        <v>1.02</v>
      </c>
      <c r="D90" s="57"/>
      <c r="E90" s="57"/>
      <c r="F90" s="49"/>
      <c r="G90" s="15" t="s">
        <v>702</v>
      </c>
      <c r="H90" s="15">
        <v>900</v>
      </c>
      <c r="I90" s="15">
        <v>37.79</v>
      </c>
      <c r="J90" s="49"/>
      <c r="K90" s="49"/>
      <c r="L90" s="61"/>
      <c r="M90" s="62">
        <v>81</v>
      </c>
      <c r="N90" s="62">
        <f t="shared" si="13"/>
        <v>1.4056000000000073</v>
      </c>
      <c r="O90" s="61"/>
      <c r="P90" s="62">
        <v>81000</v>
      </c>
      <c r="Q90" s="62">
        <f t="shared" si="14"/>
        <v>3.8157999999999905</v>
      </c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41"/>
      <c r="AC90" s="42" t="s">
        <v>223</v>
      </c>
      <c r="AD90" s="42">
        <v>-24</v>
      </c>
      <c r="AE90" s="43">
        <v>-12</v>
      </c>
      <c r="AF90" s="42">
        <v>205</v>
      </c>
      <c r="AG90" s="42">
        <v>-1.5</v>
      </c>
      <c r="AH90" s="15">
        <f t="shared" si="12"/>
        <v>0</v>
      </c>
      <c r="AI90" s="15">
        <f>AH89</f>
        <v>0</v>
      </c>
      <c r="AJ90" s="41"/>
      <c r="AK90" s="41"/>
      <c r="AL90" s="41"/>
      <c r="AM90" s="41"/>
      <c r="AN90" s="41"/>
      <c r="AO90" s="40"/>
      <c r="AP90" s="40"/>
      <c r="AQ90" s="40"/>
      <c r="AR90" s="40"/>
      <c r="AS90" s="40"/>
      <c r="AT90" s="40"/>
      <c r="AU90" s="40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</row>
    <row r="91" spans="1:70" ht="15.6" customHeight="1" x14ac:dyDescent="0.25">
      <c r="A91" s="58"/>
      <c r="B91" s="15" t="s">
        <v>224</v>
      </c>
      <c r="C91" s="15">
        <v>1.44</v>
      </c>
      <c r="D91" s="57"/>
      <c r="E91" s="57"/>
      <c r="F91" s="49"/>
      <c r="G91" s="15" t="s">
        <v>701</v>
      </c>
      <c r="H91" s="15">
        <v>1960</v>
      </c>
      <c r="I91" s="15">
        <v>37.14</v>
      </c>
      <c r="J91" s="49"/>
      <c r="K91" s="49"/>
      <c r="L91" s="61"/>
      <c r="M91" s="62">
        <v>82</v>
      </c>
      <c r="N91" s="62">
        <f t="shared" si="13"/>
        <v>1.4108000000000074</v>
      </c>
      <c r="O91" s="61"/>
      <c r="P91" s="62">
        <v>82000</v>
      </c>
      <c r="Q91" s="62">
        <f t="shared" si="14"/>
        <v>3.8518999999999903</v>
      </c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41"/>
      <c r="AC91" s="46" t="s">
        <v>150</v>
      </c>
      <c r="AD91" s="45"/>
      <c r="AE91" s="45"/>
      <c r="AF91" s="45"/>
      <c r="AG91" s="44"/>
      <c r="AH91" s="15">
        <f t="shared" si="12"/>
        <v>0</v>
      </c>
      <c r="AI91" s="15"/>
      <c r="AJ91" s="41"/>
      <c r="AK91" s="41"/>
      <c r="AL91" s="41"/>
      <c r="AM91" s="41"/>
      <c r="AN91" s="41"/>
      <c r="AO91" s="40"/>
      <c r="AP91" s="40"/>
      <c r="AQ91" s="40"/>
      <c r="AR91" s="40"/>
      <c r="AS91" s="40"/>
      <c r="AT91" s="40"/>
      <c r="AU91" s="40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</row>
    <row r="92" spans="1:70" ht="15.6" x14ac:dyDescent="0.25">
      <c r="A92" s="58"/>
      <c r="B92" s="15" t="s">
        <v>225</v>
      </c>
      <c r="C92" s="59">
        <v>1.03</v>
      </c>
      <c r="D92" s="57"/>
      <c r="E92" s="57"/>
      <c r="F92" s="49"/>
      <c r="G92" s="15" t="s">
        <v>700</v>
      </c>
      <c r="H92" s="15">
        <v>3750</v>
      </c>
      <c r="I92" s="15">
        <v>19.16</v>
      </c>
      <c r="J92" s="49"/>
      <c r="K92" s="49"/>
      <c r="L92" s="61"/>
      <c r="M92" s="62">
        <v>83</v>
      </c>
      <c r="N92" s="62">
        <f t="shared" si="13"/>
        <v>1.4160000000000075</v>
      </c>
      <c r="O92" s="61"/>
      <c r="P92" s="62">
        <v>83000</v>
      </c>
      <c r="Q92" s="62">
        <f t="shared" si="14"/>
        <v>3.8879999999999901</v>
      </c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41"/>
      <c r="AC92" s="42" t="s">
        <v>226</v>
      </c>
      <c r="AD92" s="42">
        <v>-7</v>
      </c>
      <c r="AE92" s="43">
        <v>0</v>
      </c>
      <c r="AF92" s="42">
        <v>158</v>
      </c>
      <c r="AG92" s="42">
        <v>4.7</v>
      </c>
      <c r="AH92" s="15">
        <f t="shared" si="12"/>
        <v>0</v>
      </c>
      <c r="AI92" s="15">
        <f>AH91</f>
        <v>0</v>
      </c>
      <c r="AJ92" s="41"/>
      <c r="AK92" s="41"/>
      <c r="AL92" s="41"/>
      <c r="AM92" s="41"/>
      <c r="AN92" s="41"/>
      <c r="AO92" s="40"/>
      <c r="AP92" s="40"/>
      <c r="AQ92" s="40"/>
      <c r="AR92" s="40"/>
      <c r="AS92" s="40"/>
      <c r="AT92" s="40"/>
      <c r="AU92" s="40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</row>
    <row r="93" spans="1:70" ht="15.6" x14ac:dyDescent="0.25">
      <c r="A93" s="58"/>
      <c r="B93" s="15" t="s">
        <v>227</v>
      </c>
      <c r="C93" s="15">
        <v>1.0900000000000001</v>
      </c>
      <c r="D93" s="57"/>
      <c r="E93" s="57"/>
      <c r="F93" s="49"/>
      <c r="G93" s="15" t="s">
        <v>699</v>
      </c>
      <c r="H93" s="15">
        <v>6000</v>
      </c>
      <c r="I93" s="15">
        <v>12.65</v>
      </c>
      <c r="J93" s="49"/>
      <c r="K93" s="49"/>
      <c r="L93" s="61"/>
      <c r="M93" s="62">
        <v>84</v>
      </c>
      <c r="N93" s="62">
        <f t="shared" si="13"/>
        <v>1.4212000000000076</v>
      </c>
      <c r="O93" s="61"/>
      <c r="P93" s="62">
        <v>84000</v>
      </c>
      <c r="Q93" s="62">
        <f t="shared" si="14"/>
        <v>3.9240999999999899</v>
      </c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41"/>
      <c r="AC93" s="42" t="s">
        <v>228</v>
      </c>
      <c r="AD93" s="42">
        <v>-13</v>
      </c>
      <c r="AE93" s="43">
        <v>-2</v>
      </c>
      <c r="AF93" s="42">
        <v>165</v>
      </c>
      <c r="AG93" s="42">
        <v>3.6</v>
      </c>
      <c r="AH93" s="15">
        <f t="shared" si="12"/>
        <v>0</v>
      </c>
      <c r="AI93" s="15">
        <f>AI92+$AH$91</f>
        <v>0</v>
      </c>
      <c r="AJ93" s="41"/>
      <c r="AK93" s="41"/>
      <c r="AL93" s="41"/>
      <c r="AM93" s="41"/>
      <c r="AN93" s="41"/>
      <c r="AO93" s="40"/>
      <c r="AP93" s="40"/>
      <c r="AQ93" s="40"/>
      <c r="AR93" s="40"/>
      <c r="AS93" s="40"/>
      <c r="AT93" s="40"/>
      <c r="AU93" s="40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</row>
    <row r="94" spans="1:70" ht="31.5" customHeight="1" x14ac:dyDescent="0.25">
      <c r="A94" s="58"/>
      <c r="B94" s="15" t="s">
        <v>229</v>
      </c>
      <c r="C94" s="15">
        <v>1.1000000000000001</v>
      </c>
      <c r="D94" s="57"/>
      <c r="E94" s="57"/>
      <c r="F94" s="49"/>
      <c r="G94" s="114" t="s">
        <v>698</v>
      </c>
      <c r="H94" s="114"/>
      <c r="I94" s="114"/>
      <c r="J94" s="49"/>
      <c r="K94" s="49"/>
      <c r="L94" s="61"/>
      <c r="M94" s="62">
        <v>85</v>
      </c>
      <c r="N94" s="62">
        <f t="shared" si="13"/>
        <v>1.4264000000000077</v>
      </c>
      <c r="O94" s="61"/>
      <c r="P94" s="62">
        <v>85000</v>
      </c>
      <c r="Q94" s="62">
        <f t="shared" si="14"/>
        <v>3.9601999999999897</v>
      </c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41"/>
      <c r="AC94" s="42" t="s">
        <v>230</v>
      </c>
      <c r="AD94" s="42">
        <v>-17</v>
      </c>
      <c r="AE94" s="43">
        <v>-5</v>
      </c>
      <c r="AF94" s="42">
        <v>172</v>
      </c>
      <c r="AG94" s="42">
        <v>2.2000000000000002</v>
      </c>
      <c r="AH94" s="15">
        <f t="shared" si="12"/>
        <v>0</v>
      </c>
      <c r="AI94" s="15">
        <f>AI93+$AH$91</f>
        <v>0</v>
      </c>
      <c r="AJ94" s="41"/>
      <c r="AK94" s="41"/>
      <c r="AL94" s="41"/>
      <c r="AM94" s="41"/>
      <c r="AN94" s="41"/>
      <c r="AO94" s="40"/>
      <c r="AP94" s="40"/>
      <c r="AQ94" s="40"/>
      <c r="AR94" s="40"/>
      <c r="AS94" s="40"/>
      <c r="AT94" s="40"/>
      <c r="AU94" s="40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</row>
    <row r="95" spans="1:70" ht="15.6" customHeight="1" x14ac:dyDescent="0.25">
      <c r="A95" s="58"/>
      <c r="B95" s="15" t="s">
        <v>231</v>
      </c>
      <c r="C95" s="15">
        <v>1.42</v>
      </c>
      <c r="D95" s="57"/>
      <c r="E95" s="57"/>
      <c r="F95" s="49"/>
      <c r="G95" s="56" t="s">
        <v>670</v>
      </c>
      <c r="H95" s="15" t="s">
        <v>697</v>
      </c>
      <c r="I95" s="15" t="s">
        <v>696</v>
      </c>
      <c r="J95" s="49"/>
      <c r="K95" s="49"/>
      <c r="L95" s="61"/>
      <c r="M95" s="62">
        <v>86</v>
      </c>
      <c r="N95" s="62">
        <f t="shared" si="13"/>
        <v>1.4316000000000078</v>
      </c>
      <c r="O95" s="61"/>
      <c r="P95" s="62">
        <v>86000</v>
      </c>
      <c r="Q95" s="62">
        <f t="shared" si="14"/>
        <v>3.9962999999999895</v>
      </c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41"/>
      <c r="AC95" s="46" t="s">
        <v>232</v>
      </c>
      <c r="AD95" s="45"/>
      <c r="AE95" s="45"/>
      <c r="AF95" s="45"/>
      <c r="AG95" s="44"/>
      <c r="AH95" s="15">
        <f t="shared" si="12"/>
        <v>0</v>
      </c>
      <c r="AI95" s="15"/>
      <c r="AJ95" s="41"/>
      <c r="AK95" s="41"/>
      <c r="AL95" s="41"/>
      <c r="AM95" s="41"/>
      <c r="AN95" s="41"/>
      <c r="AO95" s="40"/>
      <c r="AP95" s="40"/>
      <c r="AQ95" s="40"/>
      <c r="AR95" s="40"/>
      <c r="AS95" s="40"/>
      <c r="AT95" s="40"/>
      <c r="AU95" s="40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</row>
    <row r="96" spans="1:70" ht="15.6" x14ac:dyDescent="0.25">
      <c r="A96" s="58"/>
      <c r="B96" s="15" t="s">
        <v>100</v>
      </c>
      <c r="C96" s="15">
        <v>1.06</v>
      </c>
      <c r="D96" s="57"/>
      <c r="E96" s="57"/>
      <c r="F96" s="49"/>
      <c r="G96" s="15" t="s">
        <v>695</v>
      </c>
      <c r="H96" s="15">
        <v>0</v>
      </c>
      <c r="I96" s="15">
        <v>16785.18</v>
      </c>
      <c r="J96" s="49"/>
      <c r="K96" s="49"/>
      <c r="L96" s="61"/>
      <c r="M96" s="62">
        <v>87</v>
      </c>
      <c r="N96" s="62">
        <f t="shared" si="13"/>
        <v>1.4368000000000078</v>
      </c>
      <c r="O96" s="61"/>
      <c r="P96" s="62">
        <v>87000</v>
      </c>
      <c r="Q96" s="62">
        <f t="shared" si="14"/>
        <v>4.0323999999999893</v>
      </c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41"/>
      <c r="AC96" s="42" t="s">
        <v>233</v>
      </c>
      <c r="AD96" s="42">
        <v>-31</v>
      </c>
      <c r="AE96" s="43">
        <v>-26</v>
      </c>
      <c r="AF96" s="42">
        <v>225</v>
      </c>
      <c r="AG96" s="42">
        <v>-8.9</v>
      </c>
      <c r="AH96" s="15">
        <f t="shared" si="12"/>
        <v>0</v>
      </c>
      <c r="AI96" s="15">
        <f>AH95</f>
        <v>0</v>
      </c>
      <c r="AJ96" s="41"/>
      <c r="AK96" s="41"/>
      <c r="AL96" s="41"/>
      <c r="AM96" s="41"/>
      <c r="AN96" s="41"/>
      <c r="AO96" s="40"/>
      <c r="AP96" s="40"/>
      <c r="AQ96" s="40"/>
      <c r="AR96" s="40"/>
      <c r="AS96" s="40"/>
      <c r="AT96" s="40"/>
      <c r="AU96" s="40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</row>
    <row r="97" spans="1:59" ht="31.2" x14ac:dyDescent="0.25">
      <c r="A97" s="58"/>
      <c r="B97" s="15" t="s">
        <v>234</v>
      </c>
      <c r="C97" s="15">
        <v>1.72</v>
      </c>
      <c r="D97" s="57"/>
      <c r="E97" s="57"/>
      <c r="F97" s="49"/>
      <c r="G97" s="15" t="s">
        <v>694</v>
      </c>
      <c r="H97" s="15">
        <v>0.35</v>
      </c>
      <c r="I97" s="15">
        <v>12757.81</v>
      </c>
      <c r="J97" s="49"/>
      <c r="K97" s="49"/>
      <c r="L97" s="61"/>
      <c r="M97" s="62">
        <v>88</v>
      </c>
      <c r="N97" s="62">
        <f t="shared" si="13"/>
        <v>1.4420000000000079</v>
      </c>
      <c r="O97" s="61"/>
      <c r="P97" s="62">
        <v>88000</v>
      </c>
      <c r="Q97" s="62">
        <f t="shared" si="14"/>
        <v>4.0684999999999896</v>
      </c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41"/>
      <c r="AC97" s="42" t="s">
        <v>235</v>
      </c>
      <c r="AD97" s="42">
        <v>-29</v>
      </c>
      <c r="AE97" s="43">
        <v>-22</v>
      </c>
      <c r="AF97" s="42">
        <v>220</v>
      </c>
      <c r="AG97" s="42">
        <v>-8</v>
      </c>
      <c r="AH97" s="15">
        <f t="shared" si="12"/>
        <v>0</v>
      </c>
      <c r="AI97" s="15">
        <f>AI96+$AH$95</f>
        <v>0</v>
      </c>
      <c r="AJ97" s="41"/>
      <c r="AK97" s="41"/>
      <c r="AL97" s="41"/>
      <c r="AM97" s="41"/>
      <c r="AN97" s="41"/>
      <c r="AO97" s="40"/>
      <c r="AP97" s="40"/>
      <c r="AQ97" s="40"/>
      <c r="AR97" s="40"/>
      <c r="AS97" s="40"/>
      <c r="AT97" s="40"/>
      <c r="AU97" s="40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</row>
    <row r="98" spans="1:59" ht="15.6" x14ac:dyDescent="0.25">
      <c r="A98" s="58"/>
      <c r="B98" s="15" t="s">
        <v>236</v>
      </c>
      <c r="C98" s="15">
        <v>1.25</v>
      </c>
      <c r="D98" s="57"/>
      <c r="E98" s="57"/>
      <c r="F98" s="49"/>
      <c r="G98" s="15" t="s">
        <v>693</v>
      </c>
      <c r="H98" s="15">
        <v>0.66300000000000003</v>
      </c>
      <c r="I98" s="15">
        <v>8397.68</v>
      </c>
      <c r="J98" s="49"/>
      <c r="K98" s="49"/>
      <c r="L98" s="61"/>
      <c r="M98" s="62">
        <v>89</v>
      </c>
      <c r="N98" s="62">
        <f t="shared" si="13"/>
        <v>1.447200000000008</v>
      </c>
      <c r="O98" s="61"/>
      <c r="P98" s="62">
        <v>89000</v>
      </c>
      <c r="Q98" s="62">
        <f t="shared" si="14"/>
        <v>4.1045999999999898</v>
      </c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41"/>
      <c r="AC98" s="42" t="s">
        <v>237</v>
      </c>
      <c r="AD98" s="42">
        <v>-36</v>
      </c>
      <c r="AE98" s="43">
        <v>-29</v>
      </c>
      <c r="AF98" s="42">
        <v>237</v>
      </c>
      <c r="AG98" s="42">
        <v>-10.7</v>
      </c>
      <c r="AH98" s="15">
        <f t="shared" si="12"/>
        <v>0</v>
      </c>
      <c r="AI98" s="15">
        <f>AI97+$AH$95</f>
        <v>0</v>
      </c>
      <c r="AJ98" s="41"/>
      <c r="AK98" s="41"/>
      <c r="AL98" s="41"/>
      <c r="AM98" s="41"/>
      <c r="AN98" s="41"/>
      <c r="AO98" s="40"/>
      <c r="AP98" s="40"/>
      <c r="AQ98" s="40"/>
      <c r="AR98" s="40"/>
      <c r="AS98" s="40"/>
      <c r="AT98" s="40"/>
      <c r="AU98" s="40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</row>
    <row r="99" spans="1:59" ht="15.6" x14ac:dyDescent="0.25">
      <c r="A99" s="58"/>
      <c r="B99" s="15" t="s">
        <v>232</v>
      </c>
      <c r="C99" s="15">
        <v>1.0900000000000001</v>
      </c>
      <c r="D99" s="57"/>
      <c r="E99" s="57"/>
      <c r="F99" s="49"/>
      <c r="G99" s="15" t="s">
        <v>692</v>
      </c>
      <c r="H99" s="15">
        <v>0.9385</v>
      </c>
      <c r="I99" s="15">
        <v>7875.07</v>
      </c>
      <c r="J99" s="49"/>
      <c r="K99" s="49"/>
      <c r="L99" s="61"/>
      <c r="M99" s="62">
        <v>90</v>
      </c>
      <c r="N99" s="62">
        <f t="shared" si="13"/>
        <v>1.4524000000000081</v>
      </c>
      <c r="O99" s="61"/>
      <c r="P99" s="62">
        <v>90000</v>
      </c>
      <c r="Q99" s="62">
        <f t="shared" si="14"/>
        <v>4.1406999999999901</v>
      </c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41"/>
      <c r="AC99" s="46" t="s">
        <v>225</v>
      </c>
      <c r="AD99" s="45"/>
      <c r="AE99" s="45"/>
      <c r="AF99" s="45"/>
      <c r="AG99" s="44"/>
      <c r="AH99" s="15">
        <f t="shared" si="12"/>
        <v>0</v>
      </c>
      <c r="AI99" s="15"/>
      <c r="AJ99" s="41"/>
      <c r="AK99" s="41"/>
      <c r="AL99" s="41"/>
      <c r="AM99" s="41"/>
      <c r="AN99" s="41"/>
      <c r="AO99" s="40"/>
      <c r="AP99" s="40"/>
      <c r="AQ99" s="40"/>
      <c r="AR99" s="40"/>
      <c r="AS99" s="40"/>
      <c r="AT99" s="40"/>
      <c r="AU99" s="40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</row>
    <row r="100" spans="1:59" ht="15.6" x14ac:dyDescent="0.25">
      <c r="A100" s="58"/>
      <c r="B100" s="15" t="s">
        <v>238</v>
      </c>
      <c r="C100" s="15">
        <v>1.94</v>
      </c>
      <c r="D100" s="57"/>
      <c r="E100" s="57"/>
      <c r="F100" s="49"/>
      <c r="G100" s="15" t="s">
        <v>691</v>
      </c>
      <c r="H100" s="15">
        <v>2.68</v>
      </c>
      <c r="I100" s="15">
        <v>6720.06</v>
      </c>
      <c r="J100" s="49"/>
      <c r="K100" s="49"/>
      <c r="L100" s="61"/>
      <c r="M100" s="62">
        <v>91</v>
      </c>
      <c r="N100" s="62">
        <f t="shared" si="13"/>
        <v>1.4576000000000082</v>
      </c>
      <c r="O100" s="61"/>
      <c r="P100" s="62">
        <v>91000</v>
      </c>
      <c r="Q100" s="62">
        <f t="shared" si="14"/>
        <v>4.1767999999999903</v>
      </c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41"/>
      <c r="AC100" s="42" t="s">
        <v>239</v>
      </c>
      <c r="AD100" s="42">
        <v>-34</v>
      </c>
      <c r="AE100" s="43">
        <v>-27</v>
      </c>
      <c r="AF100" s="42">
        <v>251</v>
      </c>
      <c r="AG100" s="42">
        <v>-9.3000000000000007</v>
      </c>
      <c r="AH100" s="15">
        <f t="shared" si="12"/>
        <v>0</v>
      </c>
      <c r="AI100" s="15">
        <f>AH99</f>
        <v>0</v>
      </c>
      <c r="AJ100" s="41"/>
      <c r="AK100" s="41"/>
      <c r="AL100" s="41"/>
      <c r="AM100" s="41"/>
      <c r="AN100" s="41"/>
      <c r="AO100" s="40"/>
      <c r="AP100" s="40"/>
      <c r="AQ100" s="40"/>
      <c r="AR100" s="40"/>
      <c r="AS100" s="40"/>
      <c r="AT100" s="40"/>
      <c r="AU100" s="40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</row>
    <row r="101" spans="1:59" ht="15.6" x14ac:dyDescent="0.25">
      <c r="A101" s="58"/>
      <c r="B101" s="57"/>
      <c r="C101" s="57"/>
      <c r="D101" s="57"/>
      <c r="E101" s="57"/>
      <c r="F101" s="49"/>
      <c r="G101" s="114" t="s">
        <v>690</v>
      </c>
      <c r="H101" s="114"/>
      <c r="I101" s="114"/>
      <c r="J101" s="49"/>
      <c r="K101" s="49"/>
      <c r="L101" s="61"/>
      <c r="M101" s="62">
        <v>92</v>
      </c>
      <c r="N101" s="62">
        <f t="shared" si="13"/>
        <v>1.4628000000000083</v>
      </c>
      <c r="O101" s="61"/>
      <c r="P101" s="62">
        <v>92000</v>
      </c>
      <c r="Q101" s="62">
        <f t="shared" si="14"/>
        <v>4.2128999999999905</v>
      </c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41"/>
      <c r="AC101" s="42" t="s">
        <v>240</v>
      </c>
      <c r="AD101" s="42">
        <v>-34</v>
      </c>
      <c r="AE101" s="43">
        <v>-27</v>
      </c>
      <c r="AF101" s="42">
        <v>251</v>
      </c>
      <c r="AG101" s="42">
        <v>-8.6999999999999993</v>
      </c>
      <c r="AH101" s="15">
        <f t="shared" si="12"/>
        <v>0</v>
      </c>
      <c r="AI101" s="15">
        <f t="shared" ref="AI101:AI114" si="15">AI100+$AH$99</f>
        <v>0</v>
      </c>
      <c r="AJ101" s="41"/>
      <c r="AK101" s="41"/>
      <c r="AL101" s="41"/>
      <c r="AM101" s="41"/>
      <c r="AN101" s="41"/>
      <c r="AO101" s="40"/>
      <c r="AP101" s="40"/>
      <c r="AQ101" s="40"/>
      <c r="AR101" s="40"/>
      <c r="AS101" s="40"/>
      <c r="AT101" s="40"/>
      <c r="AU101" s="40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</row>
    <row r="102" spans="1:59" ht="31.2" x14ac:dyDescent="0.25">
      <c r="A102" s="58"/>
      <c r="B102" s="57"/>
      <c r="C102" s="57"/>
      <c r="D102" s="57"/>
      <c r="E102" s="57"/>
      <c r="F102" s="49"/>
      <c r="G102" s="15"/>
      <c r="H102" s="15"/>
      <c r="I102" s="15" t="s">
        <v>688</v>
      </c>
      <c r="J102" s="49"/>
      <c r="K102" s="49"/>
      <c r="L102" s="61"/>
      <c r="M102" s="62">
        <v>93</v>
      </c>
      <c r="N102" s="62">
        <f t="shared" si="13"/>
        <v>1.4680000000000084</v>
      </c>
      <c r="O102" s="61"/>
      <c r="P102" s="62">
        <v>93000</v>
      </c>
      <c r="Q102" s="62">
        <f t="shared" si="14"/>
        <v>4.2489999999999908</v>
      </c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41"/>
      <c r="AC102" s="42" t="s">
        <v>241</v>
      </c>
      <c r="AD102" s="42">
        <v>-37</v>
      </c>
      <c r="AE102" s="43">
        <v>-30</v>
      </c>
      <c r="AF102" s="42">
        <v>264</v>
      </c>
      <c r="AG102" s="42">
        <v>-10.8</v>
      </c>
      <c r="AH102" s="15">
        <f t="shared" si="12"/>
        <v>0</v>
      </c>
      <c r="AI102" s="15">
        <f t="shared" si="15"/>
        <v>0</v>
      </c>
      <c r="AJ102" s="41"/>
      <c r="AK102" s="41"/>
      <c r="AL102" s="41"/>
      <c r="AM102" s="41"/>
      <c r="AN102" s="41"/>
      <c r="AO102" s="40"/>
      <c r="AP102" s="40"/>
      <c r="AQ102" s="40"/>
      <c r="AR102" s="40"/>
      <c r="AS102" s="40"/>
      <c r="AT102" s="40"/>
      <c r="AU102" s="40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</row>
    <row r="103" spans="1:59" ht="50.25" customHeight="1" x14ac:dyDescent="0.25">
      <c r="A103" s="58"/>
      <c r="B103" s="57"/>
      <c r="C103" s="57"/>
      <c r="D103" s="57"/>
      <c r="E103" s="57"/>
      <c r="F103" s="49"/>
      <c r="G103" s="64"/>
      <c r="H103" s="64"/>
      <c r="I103" s="64">
        <v>0</v>
      </c>
      <c r="J103" s="49"/>
      <c r="K103" s="49"/>
      <c r="L103" s="61"/>
      <c r="M103" s="62">
        <v>94</v>
      </c>
      <c r="N103" s="62">
        <f t="shared" si="13"/>
        <v>1.4732000000000085</v>
      </c>
      <c r="O103" s="61"/>
      <c r="P103" s="62">
        <v>94000</v>
      </c>
      <c r="Q103" s="62">
        <f t="shared" si="14"/>
        <v>4.285099999999991</v>
      </c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41"/>
      <c r="AC103" s="42" t="s">
        <v>242</v>
      </c>
      <c r="AD103" s="42">
        <v>-38</v>
      </c>
      <c r="AE103" s="43">
        <v>-31</v>
      </c>
      <c r="AF103" s="42">
        <v>220</v>
      </c>
      <c r="AG103" s="42">
        <v>-8</v>
      </c>
      <c r="AH103" s="15">
        <f t="shared" si="12"/>
        <v>0</v>
      </c>
      <c r="AI103" s="15">
        <f t="shared" si="15"/>
        <v>0</v>
      </c>
      <c r="AJ103" s="41"/>
      <c r="AK103" s="41"/>
      <c r="AL103" s="41"/>
      <c r="AM103" s="41"/>
      <c r="AN103" s="41"/>
      <c r="AO103" s="40"/>
      <c r="AP103" s="40"/>
      <c r="AQ103" s="40"/>
      <c r="AR103" s="40"/>
      <c r="AS103" s="40"/>
      <c r="AT103" s="40"/>
      <c r="AU103" s="40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</row>
    <row r="104" spans="1:59" ht="15.6" x14ac:dyDescent="0.25">
      <c r="A104" s="58"/>
      <c r="B104" s="15" t="s">
        <v>66</v>
      </c>
      <c r="C104" s="15" t="s">
        <v>67</v>
      </c>
      <c r="D104" s="57"/>
      <c r="E104" s="57"/>
      <c r="F104" s="49"/>
      <c r="G104" s="114" t="s">
        <v>689</v>
      </c>
      <c r="H104" s="114"/>
      <c r="I104" s="114"/>
      <c r="J104" s="114"/>
      <c r="K104" s="49"/>
      <c r="L104" s="61"/>
      <c r="M104" s="62">
        <v>95</v>
      </c>
      <c r="N104" s="62">
        <f t="shared" si="13"/>
        <v>1.4784000000000086</v>
      </c>
      <c r="O104" s="61"/>
      <c r="P104" s="62">
        <v>95000</v>
      </c>
      <c r="Q104" s="62">
        <f t="shared" si="14"/>
        <v>4.3211999999999913</v>
      </c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41"/>
      <c r="AC104" s="42" t="s">
        <v>243</v>
      </c>
      <c r="AD104" s="42">
        <v>-34</v>
      </c>
      <c r="AE104" s="43">
        <v>-27</v>
      </c>
      <c r="AF104" s="42">
        <v>260</v>
      </c>
      <c r="AG104" s="42">
        <v>-8.5</v>
      </c>
      <c r="AH104" s="15">
        <f t="shared" si="12"/>
        <v>0</v>
      </c>
      <c r="AI104" s="15">
        <f t="shared" si="15"/>
        <v>0</v>
      </c>
      <c r="AJ104" s="41"/>
      <c r="AK104" s="41"/>
      <c r="AL104" s="41"/>
      <c r="AM104" s="41"/>
      <c r="AN104" s="41"/>
      <c r="AO104" s="40"/>
      <c r="AP104" s="40"/>
      <c r="AQ104" s="40"/>
      <c r="AR104" s="40"/>
      <c r="AS104" s="40"/>
      <c r="AT104" s="40"/>
      <c r="AU104" s="40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</row>
    <row r="105" spans="1:59" ht="27.6" x14ac:dyDescent="0.25">
      <c r="A105" s="58"/>
      <c r="B105" s="63" t="s">
        <v>69</v>
      </c>
      <c r="C105" s="15"/>
      <c r="D105" s="57"/>
      <c r="E105" s="57"/>
      <c r="F105" s="49"/>
      <c r="G105" s="15" t="s">
        <v>645</v>
      </c>
      <c r="H105" s="15" t="s">
        <v>30</v>
      </c>
      <c r="I105" s="15" t="s">
        <v>688</v>
      </c>
      <c r="J105" s="15" t="s">
        <v>651</v>
      </c>
      <c r="K105" s="49"/>
      <c r="L105" s="61"/>
      <c r="M105" s="62">
        <v>96</v>
      </c>
      <c r="N105" s="62">
        <f t="shared" si="13"/>
        <v>1.4836000000000087</v>
      </c>
      <c r="O105" s="61"/>
      <c r="P105" s="62">
        <v>96000</v>
      </c>
      <c r="Q105" s="62">
        <f t="shared" si="14"/>
        <v>4.3572999999999915</v>
      </c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41"/>
      <c r="AC105" s="42" t="s">
        <v>244</v>
      </c>
      <c r="AD105" s="42">
        <v>-37</v>
      </c>
      <c r="AE105" s="43">
        <v>-39</v>
      </c>
      <c r="AF105" s="42">
        <v>273</v>
      </c>
      <c r="AG105" s="42">
        <v>-14.8</v>
      </c>
      <c r="AH105" s="15">
        <f t="shared" si="12"/>
        <v>0</v>
      </c>
      <c r="AI105" s="15">
        <f t="shared" si="15"/>
        <v>0</v>
      </c>
      <c r="AJ105" s="41"/>
      <c r="AK105" s="41"/>
      <c r="AL105" s="41"/>
      <c r="AM105" s="41"/>
      <c r="AN105" s="41"/>
      <c r="AO105" s="40"/>
      <c r="AP105" s="40"/>
      <c r="AQ105" s="40"/>
      <c r="AR105" s="40"/>
      <c r="AS105" s="40"/>
      <c r="AT105" s="40"/>
      <c r="AU105" s="40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</row>
    <row r="106" spans="1:59" ht="15.6" x14ac:dyDescent="0.25">
      <c r="A106" s="58"/>
      <c r="B106" s="15" t="s">
        <v>71</v>
      </c>
      <c r="C106" s="15">
        <v>0.85</v>
      </c>
      <c r="D106" s="57"/>
      <c r="E106" s="57"/>
      <c r="F106" s="49"/>
      <c r="G106" s="53">
        <v>39.9</v>
      </c>
      <c r="H106" s="15">
        <v>3.4000000000000002E-2</v>
      </c>
      <c r="I106" s="15">
        <v>23.5</v>
      </c>
      <c r="J106" s="55">
        <f t="shared" ref="J106:J127" si="16">G106/1000</f>
        <v>3.9899999999999998E-2</v>
      </c>
      <c r="K106" s="49"/>
      <c r="L106" s="61"/>
      <c r="M106" s="62">
        <v>97</v>
      </c>
      <c r="N106" s="62">
        <f t="shared" si="13"/>
        <v>1.4888000000000088</v>
      </c>
      <c r="O106" s="61"/>
      <c r="P106" s="62">
        <v>97000</v>
      </c>
      <c r="Q106" s="62">
        <f t="shared" si="14"/>
        <v>4.3933999999999918</v>
      </c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41"/>
      <c r="AC106" s="42" t="s">
        <v>245</v>
      </c>
      <c r="AD106" s="42">
        <v>-37</v>
      </c>
      <c r="AE106" s="43">
        <v>-30</v>
      </c>
      <c r="AF106" s="42">
        <v>257</v>
      </c>
      <c r="AG106" s="42">
        <v>-9.6999999999999993</v>
      </c>
      <c r="AH106" s="15">
        <f t="shared" si="12"/>
        <v>0</v>
      </c>
      <c r="AI106" s="15">
        <f t="shared" si="15"/>
        <v>0</v>
      </c>
      <c r="AJ106" s="41"/>
      <c r="AK106" s="41"/>
      <c r="AL106" s="41"/>
      <c r="AM106" s="41"/>
      <c r="AN106" s="41"/>
      <c r="AO106" s="40"/>
      <c r="AP106" s="40"/>
      <c r="AQ106" s="40"/>
      <c r="AR106" s="40"/>
      <c r="AS106" s="40"/>
      <c r="AT106" s="40"/>
      <c r="AU106" s="40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</row>
    <row r="107" spans="1:59" ht="15.6" x14ac:dyDescent="0.25">
      <c r="A107" s="58"/>
      <c r="B107" s="15" t="s">
        <v>73</v>
      </c>
      <c r="C107" s="15">
        <v>0.86</v>
      </c>
      <c r="D107" s="57"/>
      <c r="E107" s="57"/>
      <c r="F107" s="49"/>
      <c r="G107" s="53">
        <v>74.400000000000006</v>
      </c>
      <c r="H107" s="15">
        <v>6.4000000000000001E-2</v>
      </c>
      <c r="I107" s="15">
        <v>37.299999999999997</v>
      </c>
      <c r="J107" s="55">
        <f t="shared" si="16"/>
        <v>7.4400000000000008E-2</v>
      </c>
      <c r="K107" s="49"/>
      <c r="L107" s="61"/>
      <c r="M107" s="62">
        <v>98</v>
      </c>
      <c r="N107" s="62">
        <f t="shared" si="13"/>
        <v>1.4940000000000089</v>
      </c>
      <c r="O107" s="61"/>
      <c r="P107" s="62">
        <v>98000</v>
      </c>
      <c r="Q107" s="62">
        <f t="shared" si="14"/>
        <v>4.429499999999992</v>
      </c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41"/>
      <c r="AC107" s="42" t="s">
        <v>246</v>
      </c>
      <c r="AD107" s="42">
        <v>-40</v>
      </c>
      <c r="AE107" s="43">
        <v>-33</v>
      </c>
      <c r="AF107" s="42">
        <v>273</v>
      </c>
      <c r="AG107" s="42">
        <v>-14.8</v>
      </c>
      <c r="AH107" s="15">
        <f t="shared" si="12"/>
        <v>0</v>
      </c>
      <c r="AI107" s="15">
        <f t="shared" si="15"/>
        <v>0</v>
      </c>
      <c r="AJ107" s="41"/>
      <c r="AK107" s="41"/>
      <c r="AL107" s="41"/>
      <c r="AM107" s="41"/>
      <c r="AN107" s="41"/>
      <c r="AO107" s="40"/>
      <c r="AP107" s="40"/>
      <c r="AQ107" s="40"/>
      <c r="AR107" s="40"/>
      <c r="AS107" s="40"/>
      <c r="AT107" s="40"/>
      <c r="AU107" s="40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</row>
    <row r="108" spans="1:59" ht="15.6" x14ac:dyDescent="0.25">
      <c r="A108" s="58"/>
      <c r="B108" s="15" t="s">
        <v>75</v>
      </c>
      <c r="C108" s="15">
        <v>0.85</v>
      </c>
      <c r="D108" s="57"/>
      <c r="E108" s="57"/>
      <c r="F108" s="49"/>
      <c r="G108" s="53">
        <v>85.7</v>
      </c>
      <c r="H108" s="15">
        <v>7.3999999999999996E-2</v>
      </c>
      <c r="I108" s="15">
        <v>39.5</v>
      </c>
      <c r="J108" s="55">
        <f t="shared" si="16"/>
        <v>8.5699999999999998E-2</v>
      </c>
      <c r="K108" s="49"/>
      <c r="L108" s="61"/>
      <c r="M108" s="62">
        <v>99</v>
      </c>
      <c r="N108" s="62">
        <v>1.5</v>
      </c>
      <c r="O108" s="61"/>
      <c r="P108" s="62">
        <v>99000</v>
      </c>
      <c r="Q108" s="62">
        <f t="shared" si="14"/>
        <v>4.4655999999999922</v>
      </c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41"/>
      <c r="AC108" s="42" t="s">
        <v>247</v>
      </c>
      <c r="AD108" s="42">
        <v>-42</v>
      </c>
      <c r="AE108" s="43">
        <v>-34</v>
      </c>
      <c r="AF108" s="42">
        <v>246</v>
      </c>
      <c r="AG108" s="42">
        <v>-12.7</v>
      </c>
      <c r="AH108" s="15">
        <f t="shared" si="12"/>
        <v>0</v>
      </c>
      <c r="AI108" s="15">
        <f t="shared" si="15"/>
        <v>0</v>
      </c>
      <c r="AJ108" s="41"/>
      <c r="AK108" s="41"/>
      <c r="AL108" s="41"/>
      <c r="AM108" s="41"/>
      <c r="AN108" s="41"/>
      <c r="AO108" s="40"/>
      <c r="AP108" s="40"/>
      <c r="AQ108" s="40"/>
      <c r="AR108" s="40"/>
      <c r="AS108" s="40"/>
      <c r="AT108" s="40"/>
      <c r="AU108" s="40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</row>
    <row r="109" spans="1:59" ht="15.6" x14ac:dyDescent="0.25">
      <c r="A109" s="58"/>
      <c r="B109" s="15" t="s">
        <v>77</v>
      </c>
      <c r="C109" s="15">
        <v>0.87</v>
      </c>
      <c r="D109" s="57"/>
      <c r="E109" s="57"/>
      <c r="F109" s="49"/>
      <c r="G109" s="53">
        <v>113.4</v>
      </c>
      <c r="H109" s="15">
        <v>9.8000000000000004E-2</v>
      </c>
      <c r="I109" s="15">
        <v>51</v>
      </c>
      <c r="J109" s="13">
        <f t="shared" si="16"/>
        <v>0.1134</v>
      </c>
      <c r="K109" s="49"/>
      <c r="L109" s="61"/>
      <c r="M109" s="62">
        <v>100</v>
      </c>
      <c r="N109" s="62">
        <v>1.5</v>
      </c>
      <c r="O109" s="61"/>
      <c r="P109" s="62">
        <v>100000</v>
      </c>
      <c r="Q109" s="62">
        <v>4.5</v>
      </c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41"/>
      <c r="AC109" s="42" t="s">
        <v>248</v>
      </c>
      <c r="AD109" s="42">
        <v>-38</v>
      </c>
      <c r="AE109" s="43">
        <v>-30</v>
      </c>
      <c r="AF109" s="42">
        <v>249</v>
      </c>
      <c r="AG109" s="42">
        <v>-11.3</v>
      </c>
      <c r="AH109" s="15">
        <f t="shared" si="12"/>
        <v>0</v>
      </c>
      <c r="AI109" s="15">
        <f t="shared" si="15"/>
        <v>0</v>
      </c>
      <c r="AJ109" s="41"/>
      <c r="AK109" s="41"/>
      <c r="AL109" s="41"/>
      <c r="AM109" s="41"/>
      <c r="AN109" s="41"/>
      <c r="AO109" s="40"/>
      <c r="AP109" s="40"/>
      <c r="AQ109" s="40"/>
      <c r="AR109" s="40"/>
      <c r="AS109" s="40"/>
      <c r="AT109" s="40"/>
      <c r="AU109" s="40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</row>
    <row r="110" spans="1:59" ht="27.75" customHeight="1" x14ac:dyDescent="0.25">
      <c r="A110" s="58"/>
      <c r="B110" s="15" t="s">
        <v>79</v>
      </c>
      <c r="C110" s="15">
        <v>0.86</v>
      </c>
      <c r="D110" s="57"/>
      <c r="E110" s="57"/>
      <c r="F110" s="49"/>
      <c r="G110" s="53">
        <v>147.5</v>
      </c>
      <c r="H110" s="15">
        <v>0.127</v>
      </c>
      <c r="I110" s="15">
        <v>57</v>
      </c>
      <c r="J110" s="13">
        <f t="shared" si="16"/>
        <v>0.14749999999999999</v>
      </c>
      <c r="K110" s="49"/>
      <c r="L110" s="61"/>
      <c r="M110" s="62" t="s">
        <v>687</v>
      </c>
      <c r="N110" s="62"/>
      <c r="O110" s="61"/>
      <c r="P110" s="62" t="s">
        <v>686</v>
      </c>
      <c r="Q110" s="62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41"/>
      <c r="AC110" s="42" t="s">
        <v>249</v>
      </c>
      <c r="AD110" s="42">
        <v>-46</v>
      </c>
      <c r="AE110" s="43">
        <v>-40</v>
      </c>
      <c r="AF110" s="42">
        <v>281</v>
      </c>
      <c r="AG110" s="42">
        <v>-15.4</v>
      </c>
      <c r="AH110" s="15">
        <f t="shared" si="12"/>
        <v>0</v>
      </c>
      <c r="AI110" s="15">
        <f t="shared" si="15"/>
        <v>0</v>
      </c>
      <c r="AJ110" s="41"/>
      <c r="AK110" s="41"/>
      <c r="AL110" s="41"/>
      <c r="AM110" s="41"/>
      <c r="AN110" s="41"/>
      <c r="AO110" s="40"/>
      <c r="AP110" s="40"/>
      <c r="AQ110" s="40"/>
      <c r="AR110" s="40"/>
      <c r="AS110" s="40"/>
      <c r="AT110" s="40"/>
      <c r="AU110" s="40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  <c r="BF110" s="39"/>
      <c r="BG110" s="39"/>
    </row>
    <row r="111" spans="1:59" ht="15.6" x14ac:dyDescent="0.25">
      <c r="A111" s="58"/>
      <c r="B111" s="15" t="s">
        <v>81</v>
      </c>
      <c r="C111" s="15">
        <v>0.85</v>
      </c>
      <c r="D111" s="57"/>
      <c r="E111" s="57"/>
      <c r="F111" s="49"/>
      <c r="G111" s="53">
        <v>236</v>
      </c>
      <c r="H111" s="15">
        <v>0.20300000000000001</v>
      </c>
      <c r="I111" s="15">
        <v>89</v>
      </c>
      <c r="J111" s="13">
        <f t="shared" si="16"/>
        <v>0.23599999999999999</v>
      </c>
      <c r="K111" s="49"/>
      <c r="L111" s="61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61"/>
      <c r="AB111" s="41"/>
      <c r="AC111" s="42" t="s">
        <v>250</v>
      </c>
      <c r="AD111" s="42">
        <v>-43</v>
      </c>
      <c r="AE111" s="43">
        <v>-36</v>
      </c>
      <c r="AF111" s="42">
        <v>275</v>
      </c>
      <c r="AG111" s="42">
        <v>-12.7</v>
      </c>
      <c r="AH111" s="15">
        <f t="shared" si="12"/>
        <v>0</v>
      </c>
      <c r="AI111" s="15">
        <f t="shared" si="15"/>
        <v>0</v>
      </c>
      <c r="AJ111" s="41"/>
      <c r="AK111" s="41"/>
      <c r="AL111" s="41"/>
      <c r="AM111" s="41"/>
      <c r="AN111" s="41"/>
      <c r="AO111" s="40"/>
      <c r="AP111" s="40"/>
      <c r="AQ111" s="40"/>
      <c r="AR111" s="40"/>
      <c r="AS111" s="40"/>
      <c r="AT111" s="40"/>
      <c r="AU111" s="40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</row>
    <row r="112" spans="1:59" ht="15.6" x14ac:dyDescent="0.25">
      <c r="A112" s="58"/>
      <c r="B112" s="15" t="s">
        <v>83</v>
      </c>
      <c r="C112" s="15">
        <v>0.82</v>
      </c>
      <c r="D112" s="57"/>
      <c r="E112" s="57"/>
      <c r="F112" s="49"/>
      <c r="G112" s="53">
        <v>302.10000000000002</v>
      </c>
      <c r="H112" s="15">
        <v>0.26</v>
      </c>
      <c r="I112" s="15">
        <v>110</v>
      </c>
      <c r="J112" s="13">
        <f t="shared" si="16"/>
        <v>0.30210000000000004</v>
      </c>
      <c r="K112" s="49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41"/>
      <c r="AC112" s="42" t="s">
        <v>251</v>
      </c>
      <c r="AD112" s="42">
        <v>-43</v>
      </c>
      <c r="AE112" s="43">
        <v>-36</v>
      </c>
      <c r="AF112" s="42">
        <v>271</v>
      </c>
      <c r="AG112" s="42">
        <v>-13.7</v>
      </c>
      <c r="AH112" s="15">
        <f t="shared" si="12"/>
        <v>0</v>
      </c>
      <c r="AI112" s="15">
        <f t="shared" si="15"/>
        <v>0</v>
      </c>
      <c r="AJ112" s="41"/>
      <c r="AK112" s="41"/>
      <c r="AL112" s="41"/>
      <c r="AM112" s="41"/>
      <c r="AN112" s="41"/>
      <c r="AO112" s="40"/>
      <c r="AP112" s="40"/>
      <c r="AQ112" s="40"/>
      <c r="AR112" s="40"/>
      <c r="AS112" s="40"/>
      <c r="AT112" s="40"/>
      <c r="AU112" s="40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</row>
    <row r="113" spans="1:59" ht="15.6" x14ac:dyDescent="0.25">
      <c r="A113" s="58"/>
      <c r="B113" s="15" t="s">
        <v>85</v>
      </c>
      <c r="C113" s="15">
        <v>0.88</v>
      </c>
      <c r="D113" s="57"/>
      <c r="E113" s="57"/>
      <c r="F113" s="49"/>
      <c r="G113" s="53">
        <v>479.1</v>
      </c>
      <c r="H113" s="15">
        <v>0.41199999999999998</v>
      </c>
      <c r="I113" s="15">
        <v>120.5</v>
      </c>
      <c r="J113" s="13">
        <f t="shared" si="16"/>
        <v>0.47910000000000003</v>
      </c>
      <c r="K113" s="49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41"/>
      <c r="AC113" s="42" t="s">
        <v>252</v>
      </c>
      <c r="AD113" s="42">
        <v>-45</v>
      </c>
      <c r="AE113" s="43">
        <v>-38</v>
      </c>
      <c r="AF113" s="42">
        <v>276</v>
      </c>
      <c r="AG113" s="42">
        <v>-14.5</v>
      </c>
      <c r="AH113" s="15">
        <f t="shared" si="12"/>
        <v>0</v>
      </c>
      <c r="AI113" s="15">
        <f t="shared" si="15"/>
        <v>0</v>
      </c>
      <c r="AJ113" s="41"/>
      <c r="AK113" s="41"/>
      <c r="AL113" s="41"/>
      <c r="AM113" s="41"/>
      <c r="AN113" s="41"/>
      <c r="AO113" s="40"/>
      <c r="AP113" s="40"/>
      <c r="AQ113" s="40"/>
      <c r="AR113" s="40"/>
      <c r="AS113" s="40"/>
      <c r="AT113" s="40"/>
      <c r="AU113" s="40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</row>
    <row r="114" spans="1:59" ht="15.6" x14ac:dyDescent="0.25">
      <c r="A114" s="58"/>
      <c r="B114" s="15" t="s">
        <v>87</v>
      </c>
      <c r="C114" s="15">
        <v>0.81</v>
      </c>
      <c r="D114" s="57"/>
      <c r="E114" s="57"/>
      <c r="F114" s="49"/>
      <c r="G114" s="53">
        <v>632.4</v>
      </c>
      <c r="H114" s="15">
        <v>0.54400000000000004</v>
      </c>
      <c r="I114" s="15">
        <v>137.19999999999999</v>
      </c>
      <c r="J114" s="13">
        <f t="shared" si="16"/>
        <v>0.63239999999999996</v>
      </c>
      <c r="K114" s="49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41"/>
      <c r="AC114" s="42" t="s">
        <v>253</v>
      </c>
      <c r="AD114" s="42">
        <v>-37</v>
      </c>
      <c r="AE114" s="43">
        <v>-30</v>
      </c>
      <c r="AF114" s="42">
        <v>252</v>
      </c>
      <c r="AG114" s="42">
        <v>-10.1</v>
      </c>
      <c r="AH114" s="15">
        <f t="shared" si="12"/>
        <v>0</v>
      </c>
      <c r="AI114" s="15">
        <f t="shared" si="15"/>
        <v>0</v>
      </c>
      <c r="AJ114" s="41"/>
      <c r="AK114" s="41"/>
      <c r="AL114" s="41"/>
      <c r="AM114" s="41"/>
      <c r="AN114" s="41"/>
      <c r="AO114" s="40"/>
      <c r="AP114" s="40"/>
      <c r="AQ114" s="40"/>
      <c r="AR114" s="40"/>
      <c r="AS114" s="40"/>
      <c r="AT114" s="40"/>
      <c r="AU114" s="40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</row>
    <row r="115" spans="1:59" ht="15.6" x14ac:dyDescent="0.25">
      <c r="A115" s="58"/>
      <c r="B115" s="15" t="s">
        <v>89</v>
      </c>
      <c r="C115" s="15">
        <v>1</v>
      </c>
      <c r="D115" s="57"/>
      <c r="E115" s="57"/>
      <c r="F115" s="49"/>
      <c r="G115" s="53">
        <v>1243.8749999999998</v>
      </c>
      <c r="H115" s="15">
        <v>1.07</v>
      </c>
      <c r="I115" s="15">
        <v>161.69999999999999</v>
      </c>
      <c r="J115" s="13">
        <f t="shared" si="16"/>
        <v>1.2438749999999998</v>
      </c>
      <c r="K115" s="49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41"/>
      <c r="AC115" s="46" t="s">
        <v>79</v>
      </c>
      <c r="AD115" s="45"/>
      <c r="AE115" s="45"/>
      <c r="AF115" s="45"/>
      <c r="AG115" s="44"/>
      <c r="AH115" s="15">
        <f t="shared" si="12"/>
        <v>0</v>
      </c>
      <c r="AI115" s="15"/>
      <c r="AJ115" s="41"/>
      <c r="AK115" s="41"/>
      <c r="AL115" s="41"/>
      <c r="AM115" s="41"/>
      <c r="AN115" s="41"/>
      <c r="AO115" s="40"/>
      <c r="AP115" s="40"/>
      <c r="AQ115" s="40"/>
      <c r="AR115" s="40"/>
      <c r="AS115" s="40"/>
      <c r="AT115" s="40"/>
      <c r="AU115" s="40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</row>
    <row r="116" spans="1:59" ht="15.6" x14ac:dyDescent="0.25">
      <c r="A116" s="58"/>
      <c r="B116" s="15" t="s">
        <v>91</v>
      </c>
      <c r="C116" s="15">
        <v>0.87</v>
      </c>
      <c r="D116" s="57"/>
      <c r="E116" s="57"/>
      <c r="F116" s="49"/>
      <c r="G116" s="53">
        <v>1766.9999999999998</v>
      </c>
      <c r="H116" s="15">
        <v>1.52</v>
      </c>
      <c r="I116" s="15">
        <v>187.7</v>
      </c>
      <c r="J116" s="13">
        <f t="shared" si="16"/>
        <v>1.7669999999999997</v>
      </c>
      <c r="K116" s="49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1"/>
      <c r="AC116" s="42" t="s">
        <v>254</v>
      </c>
      <c r="AD116" s="42">
        <v>-29</v>
      </c>
      <c r="AE116" s="43">
        <v>-16</v>
      </c>
      <c r="AF116" s="42">
        <v>233</v>
      </c>
      <c r="AG116" s="42">
        <v>-2.6</v>
      </c>
      <c r="AH116" s="15">
        <f t="shared" si="12"/>
        <v>0</v>
      </c>
      <c r="AI116" s="15">
        <f>AH115</f>
        <v>0</v>
      </c>
      <c r="AJ116" s="41"/>
      <c r="AK116" s="41"/>
      <c r="AL116" s="41"/>
      <c r="AM116" s="41"/>
      <c r="AN116" s="41"/>
      <c r="AO116" s="40"/>
      <c r="AP116" s="40"/>
      <c r="AQ116" s="40"/>
      <c r="AR116" s="40"/>
      <c r="AS116" s="40"/>
      <c r="AT116" s="40"/>
      <c r="AU116" s="40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  <c r="BF116" s="39"/>
      <c r="BG116" s="39"/>
    </row>
    <row r="117" spans="1:59" ht="31.5" customHeight="1" x14ac:dyDescent="0.25">
      <c r="A117" s="58"/>
      <c r="B117" s="15" t="s">
        <v>93</v>
      </c>
      <c r="C117" s="15">
        <v>0.86</v>
      </c>
      <c r="D117" s="57"/>
      <c r="E117" s="57"/>
      <c r="F117" s="49"/>
      <c r="G117" s="53">
        <v>2313.3749999999995</v>
      </c>
      <c r="H117" s="15">
        <v>1.99</v>
      </c>
      <c r="I117" s="15">
        <v>209.6</v>
      </c>
      <c r="J117" s="13">
        <f t="shared" si="16"/>
        <v>2.3133749999999997</v>
      </c>
      <c r="K117" s="49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1"/>
      <c r="AC117" s="42" t="s">
        <v>255</v>
      </c>
      <c r="AD117" s="42">
        <v>-29</v>
      </c>
      <c r="AE117" s="43">
        <v>-16</v>
      </c>
      <c r="AF117" s="42">
        <v>232</v>
      </c>
      <c r="AG117" s="42">
        <v>-2.7</v>
      </c>
      <c r="AH117" s="15">
        <f t="shared" si="12"/>
        <v>0</v>
      </c>
      <c r="AI117" s="15">
        <f>AI116+$AH$115</f>
        <v>0</v>
      </c>
      <c r="AJ117" s="41"/>
      <c r="AK117" s="41"/>
      <c r="AL117" s="41"/>
      <c r="AM117" s="41"/>
      <c r="AN117" s="41"/>
      <c r="AO117" s="40"/>
      <c r="AP117" s="40"/>
      <c r="AQ117" s="40"/>
      <c r="AR117" s="40"/>
      <c r="AS117" s="40"/>
      <c r="AT117" s="40"/>
      <c r="AU117" s="40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</row>
    <row r="118" spans="1:59" ht="15.6" customHeight="1" x14ac:dyDescent="0.25">
      <c r="A118" s="58"/>
      <c r="B118" s="15" t="s">
        <v>95</v>
      </c>
      <c r="C118" s="15">
        <v>0.78</v>
      </c>
      <c r="D118" s="57"/>
      <c r="E118" s="57"/>
      <c r="F118" s="49"/>
      <c r="G118" s="53">
        <v>2417.9999999999995</v>
      </c>
      <c r="H118" s="15">
        <v>2.08</v>
      </c>
      <c r="I118" s="15">
        <v>218.6</v>
      </c>
      <c r="J118" s="13">
        <f t="shared" si="16"/>
        <v>2.4179999999999997</v>
      </c>
      <c r="K118" s="49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1"/>
      <c r="AC118" s="46" t="s">
        <v>152</v>
      </c>
      <c r="AD118" s="45"/>
      <c r="AE118" s="45"/>
      <c r="AF118" s="45"/>
      <c r="AG118" s="44"/>
      <c r="AH118" s="15">
        <f t="shared" si="12"/>
        <v>0</v>
      </c>
      <c r="AI118" s="15"/>
      <c r="AJ118" s="41"/>
      <c r="AK118" s="41"/>
      <c r="AL118" s="41"/>
      <c r="AM118" s="41"/>
      <c r="AN118" s="41"/>
      <c r="AO118" s="40"/>
      <c r="AP118" s="40"/>
      <c r="AQ118" s="40"/>
      <c r="AR118" s="40"/>
      <c r="AS118" s="40"/>
      <c r="AT118" s="40"/>
      <c r="AU118" s="40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</row>
    <row r="119" spans="1:59" ht="15.6" x14ac:dyDescent="0.25">
      <c r="A119" s="58"/>
      <c r="B119" s="15" t="s">
        <v>97</v>
      </c>
      <c r="C119" s="15">
        <v>0.89</v>
      </c>
      <c r="D119" s="57"/>
      <c r="E119" s="57"/>
      <c r="F119" s="49"/>
      <c r="G119" s="53">
        <v>3464.2499999999991</v>
      </c>
      <c r="H119" s="15">
        <v>2.98</v>
      </c>
      <c r="I119" s="15">
        <v>236.9</v>
      </c>
      <c r="J119" s="13">
        <f t="shared" si="16"/>
        <v>3.4642499999999989</v>
      </c>
      <c r="K119" s="49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1"/>
      <c r="AC119" s="42" t="s">
        <v>256</v>
      </c>
      <c r="AD119" s="42">
        <v>-14</v>
      </c>
      <c r="AE119" s="43">
        <v>-6</v>
      </c>
      <c r="AF119" s="42">
        <v>192</v>
      </c>
      <c r="AG119" s="42">
        <v>2.2999999999999998</v>
      </c>
      <c r="AH119" s="15">
        <f t="shared" si="12"/>
        <v>0</v>
      </c>
      <c r="AI119" s="15">
        <f>AH118</f>
        <v>0</v>
      </c>
      <c r="AJ119" s="41"/>
      <c r="AK119" s="41"/>
      <c r="AL119" s="41"/>
      <c r="AM119" s="41"/>
      <c r="AN119" s="41"/>
      <c r="AO119" s="40"/>
      <c r="AP119" s="40"/>
      <c r="AQ119" s="40"/>
      <c r="AR119" s="40"/>
      <c r="AS119" s="40"/>
      <c r="AT119" s="40"/>
      <c r="AU119" s="40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</row>
    <row r="120" spans="1:59" ht="15.6" x14ac:dyDescent="0.25">
      <c r="A120" s="58"/>
      <c r="B120" s="15" t="s">
        <v>99</v>
      </c>
      <c r="C120" s="15">
        <v>0.86</v>
      </c>
      <c r="D120" s="57"/>
      <c r="E120" s="57"/>
      <c r="F120" s="49"/>
      <c r="G120" s="53">
        <v>4510.4999999999991</v>
      </c>
      <c r="H120" s="15">
        <v>3.88</v>
      </c>
      <c r="I120" s="15">
        <v>280</v>
      </c>
      <c r="J120" s="13">
        <f t="shared" si="16"/>
        <v>4.5104999999999995</v>
      </c>
      <c r="K120" s="49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1"/>
      <c r="AC120" s="46" t="s">
        <v>207</v>
      </c>
      <c r="AD120" s="45"/>
      <c r="AE120" s="45"/>
      <c r="AF120" s="45"/>
      <c r="AG120" s="44"/>
      <c r="AH120" s="15">
        <f t="shared" si="12"/>
        <v>0</v>
      </c>
      <c r="AI120" s="15"/>
      <c r="AJ120" s="41"/>
      <c r="AK120" s="41"/>
      <c r="AL120" s="41"/>
      <c r="AM120" s="41"/>
      <c r="AN120" s="41"/>
      <c r="AO120" s="40"/>
      <c r="AP120" s="40"/>
      <c r="AQ120" s="40"/>
      <c r="AR120" s="40"/>
      <c r="AS120" s="40"/>
      <c r="AT120" s="40"/>
      <c r="AU120" s="40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</row>
    <row r="121" spans="1:59" ht="15.6" x14ac:dyDescent="0.25">
      <c r="A121" s="58"/>
      <c r="B121" s="15" t="s">
        <v>101</v>
      </c>
      <c r="C121" s="15">
        <v>0.85</v>
      </c>
      <c r="D121" s="57"/>
      <c r="E121" s="57"/>
      <c r="F121" s="49"/>
      <c r="G121" s="53">
        <v>4905.7499999999991</v>
      </c>
      <c r="H121" s="15">
        <v>4.22</v>
      </c>
      <c r="I121" s="15">
        <v>294</v>
      </c>
      <c r="J121" s="13">
        <f t="shared" si="16"/>
        <v>4.9057499999999994</v>
      </c>
      <c r="K121" s="49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1"/>
      <c r="AC121" s="42" t="s">
        <v>257</v>
      </c>
      <c r="AD121" s="42">
        <v>-34</v>
      </c>
      <c r="AE121" s="43">
        <v>-22</v>
      </c>
      <c r="AF121" s="42">
        <v>276</v>
      </c>
      <c r="AG121" s="42">
        <v>-5</v>
      </c>
      <c r="AH121" s="15">
        <f t="shared" si="12"/>
        <v>0</v>
      </c>
      <c r="AI121" s="15">
        <f>AH120</f>
        <v>0</v>
      </c>
      <c r="AJ121" s="41"/>
      <c r="AK121" s="41"/>
      <c r="AL121" s="41"/>
      <c r="AM121" s="41"/>
      <c r="AN121" s="41"/>
      <c r="AO121" s="40"/>
      <c r="AP121" s="40"/>
      <c r="AQ121" s="40"/>
      <c r="AR121" s="40"/>
      <c r="AS121" s="40"/>
      <c r="AT121" s="40"/>
      <c r="AU121" s="40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</row>
    <row r="122" spans="1:59" ht="15.6" x14ac:dyDescent="0.25">
      <c r="A122" s="58"/>
      <c r="B122" s="15" t="s">
        <v>103</v>
      </c>
      <c r="C122" s="15">
        <v>0.84</v>
      </c>
      <c r="D122" s="57"/>
      <c r="E122" s="57"/>
      <c r="F122" s="49"/>
      <c r="G122" s="53">
        <v>5835.7499999999982</v>
      </c>
      <c r="H122" s="15">
        <v>5.0199999999999996</v>
      </c>
      <c r="I122" s="15">
        <v>327</v>
      </c>
      <c r="J122" s="13">
        <f t="shared" si="16"/>
        <v>5.8357499999999982</v>
      </c>
      <c r="K122" s="49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1"/>
      <c r="AC122" s="42" t="s">
        <v>258</v>
      </c>
      <c r="AD122" s="42">
        <v>-27</v>
      </c>
      <c r="AE122" s="43">
        <v>-20</v>
      </c>
      <c r="AF122" s="42">
        <v>268</v>
      </c>
      <c r="AG122" s="42">
        <v>-4.5999999999999996</v>
      </c>
      <c r="AH122" s="15">
        <f t="shared" si="12"/>
        <v>0</v>
      </c>
      <c r="AI122" s="15">
        <f t="shared" ref="AI122:AI143" si="17">AI121+$AH$120</f>
        <v>0</v>
      </c>
      <c r="AJ122" s="41"/>
      <c r="AK122" s="41"/>
      <c r="AL122" s="41"/>
      <c r="AM122" s="41"/>
      <c r="AN122" s="41"/>
      <c r="AO122" s="40"/>
      <c r="AP122" s="40"/>
      <c r="AQ122" s="40"/>
      <c r="AR122" s="40"/>
      <c r="AS122" s="40"/>
      <c r="AT122" s="40"/>
      <c r="AU122" s="40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</row>
    <row r="123" spans="1:59" ht="15.6" x14ac:dyDescent="0.25">
      <c r="A123" s="58"/>
      <c r="B123" s="15" t="s">
        <v>105</v>
      </c>
      <c r="C123" s="15">
        <v>1.02</v>
      </c>
      <c r="D123" s="57"/>
      <c r="E123" s="57"/>
      <c r="F123" s="49"/>
      <c r="G123" s="53">
        <v>6475.1249999999991</v>
      </c>
      <c r="H123" s="15">
        <v>5.57</v>
      </c>
      <c r="I123" s="15">
        <v>349</v>
      </c>
      <c r="J123" s="13">
        <f t="shared" si="16"/>
        <v>6.4751249999999994</v>
      </c>
      <c r="K123" s="49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1"/>
      <c r="AC123" s="42" t="s">
        <v>259</v>
      </c>
      <c r="AD123" s="42">
        <v>-47</v>
      </c>
      <c r="AE123" s="43">
        <v>-37</v>
      </c>
      <c r="AF123" s="42">
        <v>268</v>
      </c>
      <c r="AG123" s="42">
        <v>-12.8</v>
      </c>
      <c r="AH123" s="15">
        <f t="shared" si="12"/>
        <v>0</v>
      </c>
      <c r="AI123" s="15">
        <f t="shared" si="17"/>
        <v>0</v>
      </c>
      <c r="AJ123" s="41"/>
      <c r="AK123" s="41"/>
      <c r="AL123" s="41"/>
      <c r="AM123" s="41"/>
      <c r="AN123" s="41"/>
      <c r="AO123" s="40"/>
      <c r="AP123" s="40"/>
      <c r="AQ123" s="40"/>
      <c r="AR123" s="40"/>
      <c r="AS123" s="40"/>
      <c r="AT123" s="40"/>
      <c r="AU123" s="40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</row>
    <row r="124" spans="1:59" ht="27.6" x14ac:dyDescent="0.25">
      <c r="A124" s="58"/>
      <c r="B124" s="60" t="s">
        <v>107</v>
      </c>
      <c r="C124" s="15"/>
      <c r="D124" s="57"/>
      <c r="E124" s="57"/>
      <c r="F124" s="49"/>
      <c r="G124" s="53">
        <v>7614.3749999999982</v>
      </c>
      <c r="H124" s="15">
        <v>6.55</v>
      </c>
      <c r="I124" s="15">
        <v>408</v>
      </c>
      <c r="J124" s="13">
        <f t="shared" si="16"/>
        <v>7.6143749999999981</v>
      </c>
      <c r="K124" s="49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1"/>
      <c r="AC124" s="42" t="s">
        <v>260</v>
      </c>
      <c r="AD124" s="42">
        <v>-39</v>
      </c>
      <c r="AE124" s="43">
        <v>-26</v>
      </c>
      <c r="AF124" s="42">
        <v>263</v>
      </c>
      <c r="AG124" s="42">
        <v>-7.4</v>
      </c>
      <c r="AH124" s="15">
        <f t="shared" si="12"/>
        <v>0</v>
      </c>
      <c r="AI124" s="15">
        <f t="shared" si="17"/>
        <v>0</v>
      </c>
      <c r="AJ124" s="41"/>
      <c r="AK124" s="41"/>
      <c r="AL124" s="41"/>
      <c r="AM124" s="41"/>
      <c r="AN124" s="41"/>
      <c r="AO124" s="40"/>
      <c r="AP124" s="40"/>
      <c r="AQ124" s="40"/>
      <c r="AR124" s="40"/>
      <c r="AS124" s="40"/>
      <c r="AT124" s="40"/>
      <c r="AU124" s="40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  <c r="BF124" s="39"/>
      <c r="BG124" s="39"/>
    </row>
    <row r="125" spans="1:59" ht="15.6" x14ac:dyDescent="0.25">
      <c r="A125" s="58"/>
      <c r="B125" s="15" t="s">
        <v>109</v>
      </c>
      <c r="C125" s="15">
        <v>1.05</v>
      </c>
      <c r="D125" s="57"/>
      <c r="E125" s="57"/>
      <c r="F125" s="49"/>
      <c r="G125" s="53">
        <v>7951.4999999999982</v>
      </c>
      <c r="H125" s="15">
        <v>6.84</v>
      </c>
      <c r="I125" s="15">
        <v>438</v>
      </c>
      <c r="J125" s="13">
        <f t="shared" si="16"/>
        <v>7.9514999999999985</v>
      </c>
      <c r="K125" s="49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1"/>
      <c r="AC125" s="42" t="s">
        <v>261</v>
      </c>
      <c r="AD125" s="42">
        <v>-48</v>
      </c>
      <c r="AE125" s="43">
        <v>-37</v>
      </c>
      <c r="AF125" s="42">
        <v>285</v>
      </c>
      <c r="AG125" s="42">
        <v>-6.6</v>
      </c>
      <c r="AH125" s="15">
        <f t="shared" si="12"/>
        <v>0</v>
      </c>
      <c r="AI125" s="15">
        <f t="shared" si="17"/>
        <v>0</v>
      </c>
      <c r="AJ125" s="41"/>
      <c r="AK125" s="41"/>
      <c r="AL125" s="41"/>
      <c r="AM125" s="41"/>
      <c r="AN125" s="41"/>
      <c r="AO125" s="40"/>
      <c r="AP125" s="40"/>
      <c r="AQ125" s="40"/>
      <c r="AR125" s="40"/>
      <c r="AS125" s="40"/>
      <c r="AT125" s="40"/>
      <c r="AU125" s="40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</row>
    <row r="126" spans="1:59" ht="15.6" x14ac:dyDescent="0.25">
      <c r="A126" s="58"/>
      <c r="B126" s="15" t="s">
        <v>111</v>
      </c>
      <c r="C126" s="15">
        <v>1.1299999999999999</v>
      </c>
      <c r="D126" s="57"/>
      <c r="E126" s="57"/>
      <c r="F126" s="49"/>
      <c r="G126" s="53">
        <v>10694.999999999996</v>
      </c>
      <c r="H126" s="15">
        <v>9.1999999999999993</v>
      </c>
      <c r="I126" s="15">
        <v>556</v>
      </c>
      <c r="J126" s="13">
        <f t="shared" si="16"/>
        <v>10.694999999999997</v>
      </c>
      <c r="K126" s="49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1"/>
      <c r="AC126" s="42" t="s">
        <v>262</v>
      </c>
      <c r="AD126" s="42">
        <v>-35</v>
      </c>
      <c r="AE126" s="43">
        <v>-26</v>
      </c>
      <c r="AF126" s="42">
        <v>266</v>
      </c>
      <c r="AG126" s="42">
        <v>-11.6</v>
      </c>
      <c r="AH126" s="15">
        <f t="shared" si="12"/>
        <v>0</v>
      </c>
      <c r="AI126" s="15">
        <f t="shared" si="17"/>
        <v>0</v>
      </c>
      <c r="AJ126" s="41"/>
      <c r="AK126" s="41"/>
      <c r="AL126" s="41"/>
      <c r="AM126" s="41"/>
      <c r="AN126" s="41"/>
      <c r="AO126" s="40"/>
      <c r="AP126" s="40"/>
      <c r="AQ126" s="40"/>
      <c r="AR126" s="40"/>
      <c r="AS126" s="40"/>
      <c r="AT126" s="40"/>
      <c r="AU126" s="40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</row>
    <row r="127" spans="1:59" ht="15.6" x14ac:dyDescent="0.25">
      <c r="A127" s="58"/>
      <c r="B127" s="15" t="s">
        <v>113</v>
      </c>
      <c r="C127" s="15">
        <v>1.23</v>
      </c>
      <c r="D127" s="57"/>
      <c r="E127" s="57"/>
      <c r="F127" s="49"/>
      <c r="G127" s="53">
        <v>15344.999999999996</v>
      </c>
      <c r="H127" s="15">
        <v>13.2</v>
      </c>
      <c r="I127" s="15">
        <v>665.5</v>
      </c>
      <c r="J127" s="13">
        <f t="shared" si="16"/>
        <v>15.344999999999997</v>
      </c>
      <c r="K127" s="49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1"/>
      <c r="AC127" s="42" t="s">
        <v>263</v>
      </c>
      <c r="AD127" s="42">
        <v>-52</v>
      </c>
      <c r="AE127" s="43">
        <v>-39</v>
      </c>
      <c r="AF127" s="42">
        <v>275</v>
      </c>
      <c r="AG127" s="42">
        <v>-13.9</v>
      </c>
      <c r="AH127" s="15">
        <f t="shared" si="12"/>
        <v>0</v>
      </c>
      <c r="AI127" s="15">
        <f t="shared" si="17"/>
        <v>0</v>
      </c>
      <c r="AJ127" s="41"/>
      <c r="AK127" s="41"/>
      <c r="AL127" s="41"/>
      <c r="AM127" s="41"/>
      <c r="AN127" s="41"/>
      <c r="AO127" s="40"/>
      <c r="AP127" s="40"/>
      <c r="AQ127" s="40"/>
      <c r="AR127" s="40"/>
      <c r="AS127" s="40"/>
      <c r="AT127" s="40"/>
      <c r="AU127" s="40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</row>
    <row r="128" spans="1:59" ht="15.6" x14ac:dyDescent="0.25">
      <c r="A128" s="58"/>
      <c r="B128" s="15" t="s">
        <v>115</v>
      </c>
      <c r="C128" s="15">
        <v>0.99</v>
      </c>
      <c r="D128" s="57"/>
      <c r="E128" s="57"/>
      <c r="F128" s="49"/>
      <c r="G128" s="114" t="s">
        <v>685</v>
      </c>
      <c r="H128" s="114"/>
      <c r="I128" s="114"/>
      <c r="J128" s="49"/>
      <c r="K128" s="49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1"/>
      <c r="AC128" s="42" t="s">
        <v>264</v>
      </c>
      <c r="AD128" s="42">
        <v>-41</v>
      </c>
      <c r="AE128" s="43">
        <v>-30</v>
      </c>
      <c r="AF128" s="42">
        <v>262</v>
      </c>
      <c r="AG128" s="42">
        <v>-8.4</v>
      </c>
      <c r="AH128" s="15">
        <f t="shared" si="12"/>
        <v>0</v>
      </c>
      <c r="AI128" s="15">
        <f t="shared" si="17"/>
        <v>0</v>
      </c>
      <c r="AJ128" s="41"/>
      <c r="AK128" s="41"/>
      <c r="AL128" s="41"/>
      <c r="AM128" s="41"/>
      <c r="AN128" s="41"/>
      <c r="AO128" s="40"/>
      <c r="AP128" s="40"/>
      <c r="AQ128" s="40"/>
      <c r="AR128" s="40"/>
      <c r="AS128" s="40"/>
      <c r="AT128" s="40"/>
      <c r="AU128" s="40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</row>
    <row r="129" spans="1:59" ht="15.6" x14ac:dyDescent="0.25">
      <c r="A129" s="58"/>
      <c r="B129" s="15" t="s">
        <v>117</v>
      </c>
      <c r="C129" s="15">
        <v>1</v>
      </c>
      <c r="D129" s="57"/>
      <c r="E129" s="57"/>
      <c r="F129" s="49"/>
      <c r="G129" s="15"/>
      <c r="H129" s="15" t="s">
        <v>684</v>
      </c>
      <c r="I129" s="15" t="s">
        <v>683</v>
      </c>
      <c r="J129" s="49"/>
      <c r="K129" s="49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1"/>
      <c r="AC129" s="42" t="s">
        <v>265</v>
      </c>
      <c r="AD129" s="42">
        <v>-44</v>
      </c>
      <c r="AE129" s="43">
        <v>-33</v>
      </c>
      <c r="AF129" s="42">
        <v>275</v>
      </c>
      <c r="AG129" s="42">
        <v>-13.9</v>
      </c>
      <c r="AH129" s="15">
        <f t="shared" si="12"/>
        <v>0</v>
      </c>
      <c r="AI129" s="15">
        <f t="shared" si="17"/>
        <v>0</v>
      </c>
      <c r="AJ129" s="41"/>
      <c r="AK129" s="41"/>
      <c r="AL129" s="41"/>
      <c r="AM129" s="41"/>
      <c r="AN129" s="41"/>
      <c r="AO129" s="40"/>
      <c r="AP129" s="40"/>
      <c r="AQ129" s="40"/>
      <c r="AR129" s="40"/>
      <c r="AS129" s="40"/>
      <c r="AT129" s="40"/>
      <c r="AU129" s="40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</row>
    <row r="130" spans="1:59" ht="15.6" x14ac:dyDescent="0.25">
      <c r="A130" s="58"/>
      <c r="B130" s="15" t="s">
        <v>119</v>
      </c>
      <c r="C130" s="15">
        <v>0.94</v>
      </c>
      <c r="D130" s="57"/>
      <c r="E130" s="57"/>
      <c r="F130" s="49"/>
      <c r="G130" s="15"/>
      <c r="H130" s="15">
        <v>50</v>
      </c>
      <c r="I130" s="53">
        <v>650</v>
      </c>
      <c r="J130" s="49"/>
      <c r="K130" s="49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1"/>
      <c r="AC130" s="42" t="s">
        <v>266</v>
      </c>
      <c r="AD130" s="42">
        <v>-38</v>
      </c>
      <c r="AE130" s="43">
        <v>-27</v>
      </c>
      <c r="AF130" s="42">
        <v>253</v>
      </c>
      <c r="AG130" s="42">
        <v>-8.1999999999999993</v>
      </c>
      <c r="AH130" s="15">
        <f t="shared" si="12"/>
        <v>0</v>
      </c>
      <c r="AI130" s="15">
        <f t="shared" si="17"/>
        <v>0</v>
      </c>
      <c r="AJ130" s="41"/>
      <c r="AK130" s="41"/>
      <c r="AL130" s="41"/>
      <c r="AM130" s="41"/>
      <c r="AN130" s="41"/>
      <c r="AO130" s="40"/>
      <c r="AP130" s="40"/>
      <c r="AQ130" s="40"/>
      <c r="AR130" s="40"/>
      <c r="AS130" s="40"/>
      <c r="AT130" s="40"/>
      <c r="AU130" s="40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  <c r="BF130" s="39"/>
      <c r="BG130" s="39"/>
    </row>
    <row r="131" spans="1:59" ht="15.6" x14ac:dyDescent="0.25">
      <c r="A131" s="58"/>
      <c r="B131" s="15" t="s">
        <v>121</v>
      </c>
      <c r="C131" s="15">
        <v>1.29</v>
      </c>
      <c r="D131" s="57"/>
      <c r="E131" s="57"/>
      <c r="F131" s="49"/>
      <c r="G131" s="15"/>
      <c r="H131" s="15">
        <v>100</v>
      </c>
      <c r="I131" s="53">
        <v>1300</v>
      </c>
      <c r="J131" s="49"/>
      <c r="K131" s="49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1"/>
      <c r="AC131" s="42" t="s">
        <v>267</v>
      </c>
      <c r="AD131" s="42">
        <v>-50</v>
      </c>
      <c r="AE131" s="43">
        <v>-38</v>
      </c>
      <c r="AF131" s="42">
        <v>276</v>
      </c>
      <c r="AG131" s="42">
        <v>-12.6</v>
      </c>
      <c r="AH131" s="15">
        <f t="shared" si="12"/>
        <v>0</v>
      </c>
      <c r="AI131" s="15">
        <f t="shared" si="17"/>
        <v>0</v>
      </c>
      <c r="AJ131" s="41"/>
      <c r="AK131" s="41"/>
      <c r="AL131" s="41"/>
      <c r="AM131" s="41"/>
      <c r="AN131" s="41"/>
      <c r="AO131" s="40"/>
      <c r="AP131" s="40"/>
      <c r="AQ131" s="40"/>
      <c r="AR131" s="40"/>
      <c r="AS131" s="40"/>
      <c r="AT131" s="40"/>
      <c r="AU131" s="40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</row>
    <row r="132" spans="1:59" ht="15.6" x14ac:dyDescent="0.25">
      <c r="A132" s="58"/>
      <c r="B132" s="15" t="s">
        <v>123</v>
      </c>
      <c r="C132" s="15">
        <v>0.94</v>
      </c>
      <c r="D132" s="57"/>
      <c r="E132" s="57"/>
      <c r="F132" s="49"/>
      <c r="G132" s="15"/>
      <c r="H132" s="15">
        <v>200</v>
      </c>
      <c r="I132" s="53">
        <v>2600</v>
      </c>
      <c r="J132" s="49"/>
      <c r="K132" s="49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1"/>
      <c r="AC132" s="42" t="s">
        <v>268</v>
      </c>
      <c r="AD132" s="42">
        <v>-33</v>
      </c>
      <c r="AE132" s="43">
        <v>-23</v>
      </c>
      <c r="AF132" s="42">
        <v>249</v>
      </c>
      <c r="AG132" s="42">
        <v>-6.5</v>
      </c>
      <c r="AH132" s="15">
        <f t="shared" si="12"/>
        <v>0</v>
      </c>
      <c r="AI132" s="15">
        <f t="shared" si="17"/>
        <v>0</v>
      </c>
      <c r="AJ132" s="41"/>
      <c r="AK132" s="41"/>
      <c r="AL132" s="41"/>
      <c r="AM132" s="41"/>
      <c r="AN132" s="41"/>
      <c r="AO132" s="40"/>
      <c r="AP132" s="40"/>
      <c r="AQ132" s="40"/>
      <c r="AR132" s="40"/>
      <c r="AS132" s="40"/>
      <c r="AT132" s="40"/>
      <c r="AU132" s="40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</row>
    <row r="133" spans="1:59" ht="15.6" x14ac:dyDescent="0.25">
      <c r="A133" s="58"/>
      <c r="B133" s="15" t="s">
        <v>125</v>
      </c>
      <c r="C133" s="15">
        <v>0.92</v>
      </c>
      <c r="D133" s="57"/>
      <c r="E133" s="57"/>
      <c r="F133" s="49"/>
      <c r="G133" s="15"/>
      <c r="H133" s="15">
        <v>300</v>
      </c>
      <c r="I133" s="53">
        <v>3900</v>
      </c>
      <c r="J133" s="49"/>
      <c r="K133" s="49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1"/>
      <c r="AC133" s="42" t="s">
        <v>269</v>
      </c>
      <c r="AD133" s="42">
        <v>-49</v>
      </c>
      <c r="AE133" s="43">
        <v>-36</v>
      </c>
      <c r="AF133" s="42">
        <v>265</v>
      </c>
      <c r="AG133" s="42">
        <v>-11.5</v>
      </c>
      <c r="AH133" s="15">
        <f t="shared" si="12"/>
        <v>0</v>
      </c>
      <c r="AI133" s="15">
        <f t="shared" si="17"/>
        <v>0</v>
      </c>
      <c r="AJ133" s="41"/>
      <c r="AK133" s="41"/>
      <c r="AL133" s="41"/>
      <c r="AM133" s="41"/>
      <c r="AN133" s="41"/>
      <c r="AO133" s="40"/>
      <c r="AP133" s="40"/>
      <c r="AQ133" s="40"/>
      <c r="AR133" s="40"/>
      <c r="AS133" s="40"/>
      <c r="AT133" s="40"/>
      <c r="AU133" s="40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  <c r="BF133" s="39"/>
      <c r="BG133" s="39"/>
    </row>
    <row r="134" spans="1:59" ht="15.6" x14ac:dyDescent="0.25">
      <c r="A134" s="58"/>
      <c r="B134" s="15" t="s">
        <v>127</v>
      </c>
      <c r="C134" s="15">
        <v>1.68</v>
      </c>
      <c r="D134" s="57"/>
      <c r="E134" s="57"/>
      <c r="F134" s="49"/>
      <c r="G134" s="15"/>
      <c r="H134" s="15">
        <v>400</v>
      </c>
      <c r="I134" s="53">
        <v>5200</v>
      </c>
      <c r="J134" s="49"/>
      <c r="K134" s="49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1"/>
      <c r="AC134" s="42" t="s">
        <v>270</v>
      </c>
      <c r="AD134" s="42">
        <v>-44</v>
      </c>
      <c r="AE134" s="43">
        <v>-34</v>
      </c>
      <c r="AF134" s="42">
        <v>266</v>
      </c>
      <c r="AG134" s="42">
        <v>-11.8</v>
      </c>
      <c r="AH134" s="15">
        <f t="shared" ref="AH134:AH197" si="18">IF(AC134=$AK$5,1,0)</f>
        <v>0</v>
      </c>
      <c r="AI134" s="15">
        <f t="shared" si="17"/>
        <v>0</v>
      </c>
      <c r="AJ134" s="41"/>
      <c r="AK134" s="41"/>
      <c r="AL134" s="41"/>
      <c r="AM134" s="41"/>
      <c r="AN134" s="41"/>
      <c r="AO134" s="40"/>
      <c r="AP134" s="40"/>
      <c r="AQ134" s="40"/>
      <c r="AR134" s="40"/>
      <c r="AS134" s="40"/>
      <c r="AT134" s="40"/>
      <c r="AU134" s="40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  <c r="BF134" s="39"/>
      <c r="BG134" s="39"/>
    </row>
    <row r="135" spans="1:59" ht="15.6" x14ac:dyDescent="0.25">
      <c r="A135" s="58"/>
      <c r="B135" s="15" t="s">
        <v>129</v>
      </c>
      <c r="C135" s="15">
        <v>1</v>
      </c>
      <c r="D135" s="57"/>
      <c r="E135" s="57"/>
      <c r="F135" s="49"/>
      <c r="G135" s="15"/>
      <c r="H135" s="15">
        <v>500</v>
      </c>
      <c r="I135" s="53">
        <v>6500</v>
      </c>
      <c r="J135" s="49"/>
      <c r="K135" s="49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1"/>
      <c r="AC135" s="42" t="s">
        <v>271</v>
      </c>
      <c r="AD135" s="42">
        <v>-54</v>
      </c>
      <c r="AE135" s="43">
        <v>-43</v>
      </c>
      <c r="AF135" s="42">
        <v>278</v>
      </c>
      <c r="AG135" s="42">
        <v>-15.6</v>
      </c>
      <c r="AH135" s="15">
        <f t="shared" si="18"/>
        <v>0</v>
      </c>
      <c r="AI135" s="15">
        <f t="shared" si="17"/>
        <v>0</v>
      </c>
      <c r="AJ135" s="41"/>
      <c r="AK135" s="41"/>
      <c r="AL135" s="41"/>
      <c r="AM135" s="41"/>
      <c r="AN135" s="41"/>
      <c r="AO135" s="40"/>
      <c r="AP135" s="40"/>
      <c r="AQ135" s="40"/>
      <c r="AR135" s="40"/>
      <c r="AS135" s="40"/>
      <c r="AT135" s="40"/>
      <c r="AU135" s="40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</row>
    <row r="136" spans="1:59" ht="15.6" x14ac:dyDescent="0.25">
      <c r="A136" s="58"/>
      <c r="B136" s="60" t="s">
        <v>131</v>
      </c>
      <c r="C136" s="15"/>
      <c r="D136" s="57"/>
      <c r="E136" s="57"/>
      <c r="F136" s="49"/>
      <c r="G136" s="15"/>
      <c r="H136" s="15">
        <v>600</v>
      </c>
      <c r="I136" s="53">
        <v>7800</v>
      </c>
      <c r="J136" s="49"/>
      <c r="K136" s="49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1"/>
      <c r="AC136" s="42" t="s">
        <v>272</v>
      </c>
      <c r="AD136" s="42">
        <v>-49</v>
      </c>
      <c r="AE136" s="43">
        <v>-37</v>
      </c>
      <c r="AF136" s="42">
        <v>272</v>
      </c>
      <c r="AG136" s="42">
        <v>-12</v>
      </c>
      <c r="AH136" s="15">
        <f t="shared" si="18"/>
        <v>0</v>
      </c>
      <c r="AI136" s="15">
        <f t="shared" si="17"/>
        <v>0</v>
      </c>
      <c r="AJ136" s="41"/>
      <c r="AK136" s="41"/>
      <c r="AL136" s="41"/>
      <c r="AM136" s="41"/>
      <c r="AN136" s="41"/>
      <c r="AO136" s="40"/>
      <c r="AP136" s="40"/>
      <c r="AQ136" s="40"/>
      <c r="AR136" s="40"/>
      <c r="AS136" s="40"/>
      <c r="AT136" s="40"/>
      <c r="AU136" s="40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</row>
    <row r="137" spans="1:59" ht="15.6" x14ac:dyDescent="0.25">
      <c r="A137" s="58"/>
      <c r="B137" s="15" t="s">
        <v>133</v>
      </c>
      <c r="C137" s="15">
        <v>0.83</v>
      </c>
      <c r="D137" s="57"/>
      <c r="E137" s="57"/>
      <c r="F137" s="49"/>
      <c r="G137" s="15"/>
      <c r="H137" s="15">
        <v>700</v>
      </c>
      <c r="I137" s="53">
        <v>9100</v>
      </c>
      <c r="J137" s="49"/>
      <c r="K137" s="49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1"/>
      <c r="AC137" s="42" t="s">
        <v>273</v>
      </c>
      <c r="AD137" s="42">
        <v>-45</v>
      </c>
      <c r="AE137" s="43">
        <v>-33</v>
      </c>
      <c r="AF137" s="42">
        <v>267</v>
      </c>
      <c r="AG137" s="42">
        <v>-10.7</v>
      </c>
      <c r="AH137" s="15">
        <f t="shared" si="18"/>
        <v>0</v>
      </c>
      <c r="AI137" s="15">
        <f t="shared" si="17"/>
        <v>0</v>
      </c>
      <c r="AJ137" s="41"/>
      <c r="AK137" s="41"/>
      <c r="AL137" s="41"/>
      <c r="AM137" s="41"/>
      <c r="AN137" s="41"/>
      <c r="AO137" s="40"/>
      <c r="AP137" s="40"/>
      <c r="AQ137" s="40"/>
      <c r="AR137" s="40"/>
      <c r="AS137" s="40"/>
      <c r="AT137" s="40"/>
      <c r="AU137" s="40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  <c r="BF137" s="39"/>
      <c r="BG137" s="39"/>
    </row>
    <row r="138" spans="1:59" ht="15.6" x14ac:dyDescent="0.25">
      <c r="A138" s="58"/>
      <c r="B138" s="15" t="s">
        <v>135</v>
      </c>
      <c r="C138" s="15">
        <v>0.84</v>
      </c>
      <c r="D138" s="57"/>
      <c r="E138" s="57"/>
      <c r="F138" s="49"/>
      <c r="G138" s="15"/>
      <c r="H138" s="15">
        <v>800</v>
      </c>
      <c r="I138" s="53">
        <v>10400</v>
      </c>
      <c r="J138" s="49"/>
      <c r="K138" s="49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1"/>
      <c r="AC138" s="42" t="s">
        <v>274</v>
      </c>
      <c r="AD138" s="42">
        <v>-45</v>
      </c>
      <c r="AE138" s="43">
        <v>-34</v>
      </c>
      <c r="AF138" s="42">
        <v>272</v>
      </c>
      <c r="AG138" s="42">
        <v>-11.5</v>
      </c>
      <c r="AH138" s="15">
        <f t="shared" si="18"/>
        <v>0</v>
      </c>
      <c r="AI138" s="15">
        <f t="shared" si="17"/>
        <v>0</v>
      </c>
      <c r="AJ138" s="41"/>
      <c r="AK138" s="41"/>
      <c r="AL138" s="41"/>
      <c r="AM138" s="41"/>
      <c r="AN138" s="41"/>
      <c r="AO138" s="40"/>
      <c r="AP138" s="40"/>
      <c r="AQ138" s="40"/>
      <c r="AR138" s="40"/>
      <c r="AS138" s="40"/>
      <c r="AT138" s="40"/>
      <c r="AU138" s="40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  <c r="BF138" s="39"/>
      <c r="BG138" s="39"/>
    </row>
    <row r="139" spans="1:59" ht="15.6" x14ac:dyDescent="0.25">
      <c r="A139" s="58"/>
      <c r="B139" s="15" t="s">
        <v>137</v>
      </c>
      <c r="C139" s="15">
        <v>0.93</v>
      </c>
      <c r="D139" s="57"/>
      <c r="E139" s="57"/>
      <c r="F139" s="49"/>
      <c r="G139" s="15"/>
      <c r="H139" s="15">
        <v>900</v>
      </c>
      <c r="I139" s="53">
        <v>11700</v>
      </c>
      <c r="J139" s="49"/>
      <c r="K139" s="49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1"/>
      <c r="AC139" s="42" t="s">
        <v>275</v>
      </c>
      <c r="AD139" s="42">
        <v>-50</v>
      </c>
      <c r="AE139" s="43">
        <v>-38</v>
      </c>
      <c r="AF139" s="42">
        <v>273</v>
      </c>
      <c r="AG139" s="42">
        <v>-12.8</v>
      </c>
      <c r="AH139" s="15">
        <f t="shared" si="18"/>
        <v>0</v>
      </c>
      <c r="AI139" s="15">
        <f t="shared" si="17"/>
        <v>0</v>
      </c>
      <c r="AJ139" s="41"/>
      <c r="AK139" s="41"/>
      <c r="AL139" s="41"/>
      <c r="AM139" s="41"/>
      <c r="AN139" s="41"/>
      <c r="AO139" s="40"/>
      <c r="AP139" s="40"/>
      <c r="AQ139" s="40"/>
      <c r="AR139" s="40"/>
      <c r="AS139" s="40"/>
      <c r="AT139" s="40"/>
      <c r="AU139" s="40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  <c r="BF139" s="39"/>
      <c r="BG139" s="39"/>
    </row>
    <row r="140" spans="1:59" ht="30" customHeight="1" x14ac:dyDescent="0.25">
      <c r="A140" s="58"/>
      <c r="B140" s="15" t="s">
        <v>138</v>
      </c>
      <c r="C140" s="15">
        <v>0.89</v>
      </c>
      <c r="D140" s="57"/>
      <c r="E140" s="57"/>
      <c r="F140" s="49"/>
      <c r="G140" s="15"/>
      <c r="H140" s="15">
        <v>1000</v>
      </c>
      <c r="I140" s="53">
        <v>13000</v>
      </c>
      <c r="J140" s="49"/>
      <c r="K140" s="49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1"/>
      <c r="AC140" s="42" t="s">
        <v>276</v>
      </c>
      <c r="AD140" s="42">
        <v>-39</v>
      </c>
      <c r="AE140" s="43">
        <v>-26</v>
      </c>
      <c r="AF140" s="42">
        <v>254</v>
      </c>
      <c r="AG140" s="42">
        <v>-6.9</v>
      </c>
      <c r="AH140" s="15">
        <f t="shared" si="18"/>
        <v>0</v>
      </c>
      <c r="AI140" s="15">
        <f t="shared" si="17"/>
        <v>0</v>
      </c>
      <c r="AJ140" s="41"/>
      <c r="AK140" s="41"/>
      <c r="AL140" s="41"/>
      <c r="AM140" s="41"/>
      <c r="AN140" s="41"/>
      <c r="AO140" s="40"/>
      <c r="AP140" s="40"/>
      <c r="AQ140" s="40"/>
      <c r="AR140" s="40"/>
      <c r="AS140" s="40"/>
      <c r="AT140" s="40"/>
      <c r="AU140" s="40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  <c r="BF140" s="39"/>
      <c r="BG140" s="39"/>
    </row>
    <row r="141" spans="1:59" ht="15.6" x14ac:dyDescent="0.25">
      <c r="A141" s="58"/>
      <c r="B141" s="15" t="s">
        <v>140</v>
      </c>
      <c r="C141" s="15">
        <v>0.87</v>
      </c>
      <c r="D141" s="57"/>
      <c r="E141" s="57"/>
      <c r="F141" s="49"/>
      <c r="G141" s="114" t="s">
        <v>682</v>
      </c>
      <c r="H141" s="114"/>
      <c r="I141" s="114"/>
      <c r="J141" s="49"/>
      <c r="K141" s="49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1"/>
      <c r="AC141" s="42" t="s">
        <v>277</v>
      </c>
      <c r="AD141" s="42">
        <v>-37</v>
      </c>
      <c r="AE141" s="43">
        <v>-25</v>
      </c>
      <c r="AF141" s="42">
        <v>257</v>
      </c>
      <c r="AG141" s="42">
        <v>-7.5</v>
      </c>
      <c r="AH141" s="15">
        <f t="shared" si="18"/>
        <v>0</v>
      </c>
      <c r="AI141" s="15">
        <f t="shared" si="17"/>
        <v>0</v>
      </c>
      <c r="AJ141" s="41"/>
      <c r="AK141" s="41"/>
      <c r="AL141" s="41"/>
      <c r="AM141" s="41"/>
      <c r="AN141" s="41"/>
      <c r="AO141" s="40"/>
      <c r="AP141" s="40"/>
      <c r="AQ141" s="40"/>
      <c r="AR141" s="40"/>
      <c r="AS141" s="40"/>
      <c r="AT141" s="40"/>
      <c r="AU141" s="40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</row>
    <row r="142" spans="1:59" ht="27.6" x14ac:dyDescent="0.25">
      <c r="A142" s="58"/>
      <c r="B142" s="15" t="s">
        <v>142</v>
      </c>
      <c r="C142" s="15">
        <v>0.87</v>
      </c>
      <c r="D142" s="57"/>
      <c r="E142" s="57"/>
      <c r="F142" s="49"/>
      <c r="G142" s="15"/>
      <c r="H142" s="15" t="s">
        <v>681</v>
      </c>
      <c r="I142" s="15" t="s">
        <v>680</v>
      </c>
      <c r="J142" s="49"/>
      <c r="K142" s="49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1"/>
      <c r="AC142" s="42" t="s">
        <v>278</v>
      </c>
      <c r="AD142" s="42">
        <v>-38</v>
      </c>
      <c r="AE142" s="43">
        <v>-28</v>
      </c>
      <c r="AF142" s="42">
        <v>255</v>
      </c>
      <c r="AG142" s="42">
        <v>-9.3000000000000007</v>
      </c>
      <c r="AH142" s="15">
        <f t="shared" si="18"/>
        <v>0</v>
      </c>
      <c r="AI142" s="15">
        <f t="shared" si="17"/>
        <v>0</v>
      </c>
      <c r="AJ142" s="41"/>
      <c r="AK142" s="41"/>
      <c r="AL142" s="41"/>
      <c r="AM142" s="41"/>
      <c r="AN142" s="41"/>
      <c r="AO142" s="40"/>
      <c r="AP142" s="40"/>
      <c r="AQ142" s="40"/>
      <c r="AR142" s="40"/>
      <c r="AS142" s="40"/>
      <c r="AT142" s="40"/>
      <c r="AU142" s="40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</row>
    <row r="143" spans="1:59" ht="47.25" customHeight="1" x14ac:dyDescent="0.25">
      <c r="A143" s="58"/>
      <c r="B143" s="15" t="s">
        <v>144</v>
      </c>
      <c r="C143" s="15">
        <v>0.83</v>
      </c>
      <c r="D143" s="57"/>
      <c r="E143" s="57"/>
      <c r="F143" s="49"/>
      <c r="G143" s="15"/>
      <c r="H143" s="15">
        <v>0</v>
      </c>
      <c r="I143" s="15">
        <v>30</v>
      </c>
      <c r="J143" s="49"/>
      <c r="K143" s="49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1"/>
      <c r="AC143" s="42" t="s">
        <v>279</v>
      </c>
      <c r="AD143" s="42">
        <v>-49</v>
      </c>
      <c r="AE143" s="43">
        <v>-37</v>
      </c>
      <c r="AF143" s="42">
        <v>267</v>
      </c>
      <c r="AG143" s="42">
        <v>-11.4</v>
      </c>
      <c r="AH143" s="15">
        <f t="shared" si="18"/>
        <v>0</v>
      </c>
      <c r="AI143" s="15">
        <f t="shared" si="17"/>
        <v>0</v>
      </c>
      <c r="AJ143" s="41"/>
      <c r="AK143" s="41"/>
      <c r="AL143" s="41"/>
      <c r="AM143" s="41"/>
      <c r="AN143" s="41"/>
      <c r="AO143" s="40"/>
      <c r="AP143" s="40"/>
      <c r="AQ143" s="40"/>
      <c r="AR143" s="40"/>
      <c r="AS143" s="40"/>
      <c r="AT143" s="40"/>
      <c r="AU143" s="40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  <c r="BF143" s="39"/>
      <c r="BG143" s="39"/>
    </row>
    <row r="144" spans="1:59" ht="15.6" customHeight="1" x14ac:dyDescent="0.25">
      <c r="A144" s="58"/>
      <c r="B144" s="15" t="s">
        <v>146</v>
      </c>
      <c r="C144" s="15">
        <v>1</v>
      </c>
      <c r="D144" s="57"/>
      <c r="E144" s="57"/>
      <c r="F144" s="49"/>
      <c r="G144" s="15"/>
      <c r="H144" s="15">
        <v>10</v>
      </c>
      <c r="I144" s="15">
        <v>260</v>
      </c>
      <c r="J144" s="49"/>
      <c r="K144" s="49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1"/>
      <c r="AC144" s="46" t="s">
        <v>154</v>
      </c>
      <c r="AD144" s="45"/>
      <c r="AE144" s="45"/>
      <c r="AF144" s="45"/>
      <c r="AG144" s="44"/>
      <c r="AH144" s="15">
        <f t="shared" si="18"/>
        <v>0</v>
      </c>
      <c r="AI144" s="15"/>
      <c r="AJ144" s="41"/>
      <c r="AK144" s="41"/>
      <c r="AL144" s="41"/>
      <c r="AM144" s="41"/>
      <c r="AN144" s="41"/>
      <c r="AO144" s="40"/>
      <c r="AP144" s="40"/>
      <c r="AQ144" s="40"/>
      <c r="AR144" s="40"/>
      <c r="AS144" s="40"/>
      <c r="AT144" s="40"/>
      <c r="AU144" s="40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</row>
    <row r="145" spans="1:59" ht="31.5" customHeight="1" x14ac:dyDescent="0.25">
      <c r="A145" s="58"/>
      <c r="B145" s="60" t="s">
        <v>148</v>
      </c>
      <c r="C145" s="15"/>
      <c r="D145" s="57"/>
      <c r="E145" s="57"/>
      <c r="F145" s="49"/>
      <c r="G145" s="15"/>
      <c r="H145" s="15">
        <v>20</v>
      </c>
      <c r="I145" s="15">
        <v>480</v>
      </c>
      <c r="J145" s="49"/>
      <c r="K145" s="49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1"/>
      <c r="AC145" s="42" t="s">
        <v>280</v>
      </c>
      <c r="AD145" s="42">
        <v>-17</v>
      </c>
      <c r="AE145" s="43">
        <v>-8</v>
      </c>
      <c r="AF145" s="42">
        <v>181</v>
      </c>
      <c r="AG145" s="42">
        <v>1.4</v>
      </c>
      <c r="AH145" s="15">
        <f t="shared" si="18"/>
        <v>0</v>
      </c>
      <c r="AI145" s="15">
        <f>AH144</f>
        <v>0</v>
      </c>
      <c r="AJ145" s="41"/>
      <c r="AK145" s="41"/>
      <c r="AL145" s="41"/>
      <c r="AM145" s="41"/>
      <c r="AN145" s="41"/>
      <c r="AO145" s="40"/>
      <c r="AP145" s="40"/>
      <c r="AQ145" s="40"/>
      <c r="AR145" s="40"/>
      <c r="AS145" s="40"/>
      <c r="AT145" s="40"/>
      <c r="AU145" s="40"/>
      <c r="AV145" s="39"/>
      <c r="AW145" s="39"/>
      <c r="AX145" s="39"/>
      <c r="AY145" s="39"/>
      <c r="AZ145" s="39"/>
      <c r="BA145" s="39"/>
      <c r="BB145" s="39"/>
      <c r="BC145" s="39"/>
      <c r="BD145" s="39"/>
      <c r="BE145" s="39"/>
      <c r="BF145" s="39"/>
      <c r="BG145" s="39"/>
    </row>
    <row r="146" spans="1:59" ht="15.6" customHeight="1" x14ac:dyDescent="0.25">
      <c r="A146" s="58"/>
      <c r="B146" s="15" t="s">
        <v>150</v>
      </c>
      <c r="C146" s="15">
        <v>0.88</v>
      </c>
      <c r="D146" s="57"/>
      <c r="E146" s="57"/>
      <c r="F146" s="49"/>
      <c r="G146" s="15"/>
      <c r="H146" s="15">
        <v>30</v>
      </c>
      <c r="I146" s="15">
        <v>660</v>
      </c>
      <c r="J146" s="49"/>
      <c r="K146" s="49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1"/>
      <c r="AC146" s="46" t="s">
        <v>117</v>
      </c>
      <c r="AD146" s="45"/>
      <c r="AE146" s="45"/>
      <c r="AF146" s="45"/>
      <c r="AG146" s="44"/>
      <c r="AH146" s="15">
        <f t="shared" si="18"/>
        <v>0</v>
      </c>
      <c r="AI146" s="15"/>
      <c r="AJ146" s="41"/>
      <c r="AK146" s="41"/>
      <c r="AL146" s="41"/>
      <c r="AM146" s="41"/>
      <c r="AN146" s="41"/>
      <c r="AO146" s="40"/>
      <c r="AP146" s="40"/>
      <c r="AQ146" s="40"/>
      <c r="AR146" s="40"/>
      <c r="AS146" s="40"/>
      <c r="AT146" s="40"/>
      <c r="AU146" s="40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</row>
    <row r="147" spans="1:59" ht="31.5" customHeight="1" x14ac:dyDescent="0.25">
      <c r="A147" s="58"/>
      <c r="B147" s="15" t="s">
        <v>152</v>
      </c>
      <c r="C147" s="15">
        <v>0.79</v>
      </c>
      <c r="D147" s="57"/>
      <c r="E147" s="57"/>
      <c r="F147" s="49"/>
      <c r="G147" s="15"/>
      <c r="H147" s="15">
        <v>50</v>
      </c>
      <c r="I147" s="15">
        <v>950</v>
      </c>
      <c r="J147" s="49"/>
      <c r="K147" s="49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1"/>
      <c r="AC147" s="42" t="s">
        <v>281</v>
      </c>
      <c r="AD147" s="42">
        <v>-18</v>
      </c>
      <c r="AE147" s="43">
        <v>-6</v>
      </c>
      <c r="AF147" s="42">
        <v>211</v>
      </c>
      <c r="AG147" s="42">
        <v>2.2000000000000002</v>
      </c>
      <c r="AH147" s="15">
        <f t="shared" si="18"/>
        <v>0</v>
      </c>
      <c r="AI147" s="15">
        <f>AH146</f>
        <v>0</v>
      </c>
      <c r="AJ147" s="41"/>
      <c r="AK147" s="41"/>
      <c r="AL147" s="41"/>
      <c r="AM147" s="41"/>
      <c r="AN147" s="41"/>
      <c r="AO147" s="40"/>
      <c r="AP147" s="40"/>
      <c r="AQ147" s="40"/>
      <c r="AR147" s="40"/>
      <c r="AS147" s="40"/>
      <c r="AT147" s="40"/>
      <c r="AU147" s="40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</row>
    <row r="148" spans="1:59" ht="15.6" customHeight="1" x14ac:dyDescent="0.25">
      <c r="A148" s="58"/>
      <c r="B148" s="15" t="s">
        <v>154</v>
      </c>
      <c r="C148" s="15">
        <v>0.84</v>
      </c>
      <c r="D148" s="57"/>
      <c r="E148" s="57"/>
      <c r="F148" s="49"/>
      <c r="G148" s="15"/>
      <c r="H148" s="15">
        <v>100</v>
      </c>
      <c r="I148" s="15">
        <v>1700</v>
      </c>
      <c r="J148" s="49"/>
      <c r="K148" s="49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1"/>
      <c r="AC148" s="46" t="s">
        <v>135</v>
      </c>
      <c r="AD148" s="45"/>
      <c r="AE148" s="45"/>
      <c r="AF148" s="45"/>
      <c r="AG148" s="44"/>
      <c r="AH148" s="15">
        <f t="shared" si="18"/>
        <v>0</v>
      </c>
      <c r="AI148" s="15"/>
      <c r="AJ148" s="41"/>
      <c r="AK148" s="41"/>
      <c r="AL148" s="41"/>
      <c r="AM148" s="41"/>
      <c r="AN148" s="41"/>
      <c r="AO148" s="40"/>
      <c r="AP148" s="40"/>
      <c r="AQ148" s="40"/>
      <c r="AR148" s="40"/>
      <c r="AS148" s="40"/>
      <c r="AT148" s="40"/>
      <c r="AU148" s="40"/>
      <c r="AV148" s="39"/>
      <c r="AW148" s="39"/>
      <c r="AX148" s="39"/>
      <c r="AY148" s="39"/>
      <c r="AZ148" s="39"/>
      <c r="BA148" s="39"/>
      <c r="BB148" s="39"/>
      <c r="BC148" s="39"/>
      <c r="BD148" s="39"/>
      <c r="BE148" s="39"/>
      <c r="BF148" s="39"/>
      <c r="BG148" s="39"/>
    </row>
    <row r="149" spans="1:59" ht="15.6" x14ac:dyDescent="0.25">
      <c r="A149" s="58"/>
      <c r="B149" s="15" t="s">
        <v>155</v>
      </c>
      <c r="C149" s="15">
        <v>0.84</v>
      </c>
      <c r="D149" s="57"/>
      <c r="E149" s="57"/>
      <c r="F149" s="49"/>
      <c r="G149" s="15"/>
      <c r="H149" s="15">
        <v>200</v>
      </c>
      <c r="I149" s="15">
        <v>3000</v>
      </c>
      <c r="J149" s="49"/>
      <c r="K149" s="49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1"/>
      <c r="AC149" s="42" t="s">
        <v>282</v>
      </c>
      <c r="AD149" s="42">
        <v>-21</v>
      </c>
      <c r="AE149" s="43">
        <v>-9</v>
      </c>
      <c r="AF149" s="42">
        <v>186</v>
      </c>
      <c r="AG149" s="42">
        <v>0</v>
      </c>
      <c r="AH149" s="15">
        <f t="shared" si="18"/>
        <v>0</v>
      </c>
      <c r="AI149" s="15">
        <f>AH148</f>
        <v>0</v>
      </c>
      <c r="AJ149" s="41"/>
      <c r="AK149" s="41"/>
      <c r="AL149" s="41"/>
      <c r="AM149" s="41"/>
      <c r="AN149" s="41"/>
      <c r="AO149" s="40"/>
      <c r="AP149" s="40"/>
      <c r="AQ149" s="40"/>
      <c r="AR149" s="40"/>
      <c r="AS149" s="40"/>
      <c r="AT149" s="40"/>
      <c r="AU149" s="40"/>
      <c r="AV149" s="39"/>
      <c r="AW149" s="39"/>
      <c r="AX149" s="39"/>
      <c r="AY149" s="39"/>
      <c r="AZ149" s="39"/>
      <c r="BA149" s="39"/>
      <c r="BB149" s="39"/>
      <c r="BC149" s="39"/>
      <c r="BD149" s="39"/>
      <c r="BE149" s="39"/>
      <c r="BF149" s="39"/>
      <c r="BG149" s="39"/>
    </row>
    <row r="150" spans="1:59" ht="15.6" x14ac:dyDescent="0.25">
      <c r="A150" s="58"/>
      <c r="B150" s="15" t="s">
        <v>157</v>
      </c>
      <c r="C150" s="15">
        <v>0.92</v>
      </c>
      <c r="D150" s="57"/>
      <c r="E150" s="57"/>
      <c r="F150" s="49"/>
      <c r="G150" s="15"/>
      <c r="H150" s="15">
        <v>300</v>
      </c>
      <c r="I150" s="15">
        <v>4000</v>
      </c>
      <c r="J150" s="49"/>
      <c r="K150" s="49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1"/>
      <c r="AC150" s="46" t="s">
        <v>81</v>
      </c>
      <c r="AD150" s="45"/>
      <c r="AE150" s="45"/>
      <c r="AF150" s="45"/>
      <c r="AG150" s="44"/>
      <c r="AH150" s="15">
        <f t="shared" si="18"/>
        <v>0</v>
      </c>
      <c r="AI150" s="15"/>
      <c r="AJ150" s="41"/>
      <c r="AK150" s="41"/>
      <c r="AL150" s="41"/>
      <c r="AM150" s="41"/>
      <c r="AN150" s="41"/>
      <c r="AO150" s="40"/>
      <c r="AP150" s="40"/>
      <c r="AQ150" s="40"/>
      <c r="AR150" s="40"/>
      <c r="AS150" s="40"/>
      <c r="AT150" s="40"/>
      <c r="AU150" s="40"/>
      <c r="AV150" s="39"/>
      <c r="AW150" s="39"/>
      <c r="AX150" s="39"/>
      <c r="AY150" s="39"/>
      <c r="AZ150" s="39"/>
      <c r="BA150" s="39"/>
      <c r="BB150" s="39"/>
      <c r="BC150" s="39"/>
      <c r="BD150" s="39"/>
      <c r="BE150" s="39"/>
      <c r="BF150" s="39"/>
      <c r="BG150" s="39"/>
    </row>
    <row r="151" spans="1:59" ht="15.6" x14ac:dyDescent="0.25">
      <c r="A151" s="58"/>
      <c r="B151" s="15" t="s">
        <v>159</v>
      </c>
      <c r="C151" s="15">
        <v>0.97</v>
      </c>
      <c r="D151" s="57"/>
      <c r="E151" s="57"/>
      <c r="F151" s="49"/>
      <c r="G151" s="15"/>
      <c r="H151" s="15">
        <v>400</v>
      </c>
      <c r="I151" s="15">
        <v>4800</v>
      </c>
      <c r="J151" s="49"/>
      <c r="K151" s="49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1"/>
      <c r="AC151" s="42" t="s">
        <v>283</v>
      </c>
      <c r="AD151" s="42">
        <v>-25</v>
      </c>
      <c r="AE151" s="43">
        <v>-13</v>
      </c>
      <c r="AF151" s="42">
        <v>226</v>
      </c>
      <c r="AG151" s="42">
        <v>-1.6</v>
      </c>
      <c r="AH151" s="15">
        <f t="shared" si="18"/>
        <v>0</v>
      </c>
      <c r="AI151" s="15">
        <f>AH150</f>
        <v>0</v>
      </c>
      <c r="AJ151" s="41"/>
      <c r="AK151" s="41"/>
      <c r="AL151" s="41"/>
      <c r="AM151" s="41"/>
      <c r="AN151" s="41"/>
      <c r="AO151" s="40"/>
      <c r="AP151" s="40"/>
      <c r="AQ151" s="40"/>
      <c r="AR151" s="40"/>
      <c r="AS151" s="40"/>
      <c r="AT151" s="40"/>
      <c r="AU151" s="40"/>
      <c r="AV151" s="39"/>
      <c r="AW151" s="39"/>
      <c r="AX151" s="39"/>
      <c r="AY151" s="39"/>
      <c r="AZ151" s="39"/>
      <c r="BA151" s="39"/>
      <c r="BB151" s="39"/>
      <c r="BC151" s="39"/>
      <c r="BD151" s="39"/>
      <c r="BE151" s="39"/>
      <c r="BF151" s="39"/>
      <c r="BG151" s="39"/>
    </row>
    <row r="152" spans="1:59" ht="15.6" x14ac:dyDescent="0.25">
      <c r="A152" s="58"/>
      <c r="B152" s="15" t="s">
        <v>161</v>
      </c>
      <c r="C152" s="15">
        <v>0.82</v>
      </c>
      <c r="D152" s="57"/>
      <c r="E152" s="57"/>
      <c r="F152" s="49"/>
      <c r="G152" s="15"/>
      <c r="H152" s="15">
        <v>500</v>
      </c>
      <c r="I152" s="15">
        <v>5500</v>
      </c>
      <c r="J152" s="49"/>
      <c r="K152" s="49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1"/>
      <c r="AC152" s="46" t="s">
        <v>227</v>
      </c>
      <c r="AD152" s="45"/>
      <c r="AE152" s="45"/>
      <c r="AF152" s="45"/>
      <c r="AG152" s="44"/>
      <c r="AH152" s="15">
        <f t="shared" si="18"/>
        <v>0</v>
      </c>
      <c r="AI152" s="15"/>
      <c r="AJ152" s="41"/>
      <c r="AK152" s="41"/>
      <c r="AL152" s="41"/>
      <c r="AM152" s="41"/>
      <c r="AN152" s="41"/>
      <c r="AO152" s="40"/>
      <c r="AP152" s="40"/>
      <c r="AQ152" s="40"/>
      <c r="AR152" s="40"/>
      <c r="AS152" s="40"/>
      <c r="AT152" s="40"/>
      <c r="AU152" s="40"/>
      <c r="AV152" s="39"/>
      <c r="AW152" s="39"/>
      <c r="AX152" s="39"/>
      <c r="AY152" s="39"/>
      <c r="AZ152" s="39"/>
      <c r="BA152" s="39"/>
      <c r="BB152" s="39"/>
      <c r="BC152" s="39"/>
      <c r="BD152" s="39"/>
      <c r="BE152" s="39"/>
      <c r="BF152" s="39"/>
      <c r="BG152" s="39"/>
    </row>
    <row r="153" spans="1:59" ht="15.6" x14ac:dyDescent="0.25">
      <c r="A153" s="58"/>
      <c r="B153" s="60" t="s">
        <v>163</v>
      </c>
      <c r="C153" s="15"/>
      <c r="D153" s="57"/>
      <c r="E153" s="57"/>
      <c r="F153" s="49"/>
      <c r="G153" s="15"/>
      <c r="H153" s="15">
        <v>600</v>
      </c>
      <c r="I153" s="15">
        <v>6000</v>
      </c>
      <c r="J153" s="49"/>
      <c r="K153" s="49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1"/>
      <c r="AC153" s="42" t="s">
        <v>284</v>
      </c>
      <c r="AD153" s="42">
        <v>-28</v>
      </c>
      <c r="AE153" s="43">
        <v>-20</v>
      </c>
      <c r="AF153" s="42">
        <v>315</v>
      </c>
      <c r="AG153" s="42">
        <v>-4.4000000000000004</v>
      </c>
      <c r="AH153" s="15">
        <f t="shared" si="18"/>
        <v>0</v>
      </c>
      <c r="AI153" s="15">
        <f>AH152</f>
        <v>0</v>
      </c>
      <c r="AJ153" s="41"/>
      <c r="AK153" s="41"/>
      <c r="AL153" s="41"/>
      <c r="AM153" s="41"/>
      <c r="AN153" s="41"/>
      <c r="AO153" s="40"/>
      <c r="AP153" s="40"/>
      <c r="AQ153" s="40"/>
      <c r="AR153" s="40"/>
      <c r="AS153" s="40"/>
      <c r="AT153" s="40"/>
      <c r="AU153" s="40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39"/>
    </row>
    <row r="154" spans="1:59" ht="15.6" x14ac:dyDescent="0.25">
      <c r="A154" s="58"/>
      <c r="B154" s="15" t="s">
        <v>160</v>
      </c>
      <c r="C154" s="15">
        <v>0.85</v>
      </c>
      <c r="D154" s="57"/>
      <c r="E154" s="57"/>
      <c r="F154" s="49"/>
      <c r="G154" s="15"/>
      <c r="H154" s="15">
        <v>700</v>
      </c>
      <c r="I154" s="15">
        <v>6200</v>
      </c>
      <c r="J154" s="49"/>
      <c r="K154" s="49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1"/>
      <c r="AC154" s="42" t="s">
        <v>285</v>
      </c>
      <c r="AD154" s="42">
        <v>-27</v>
      </c>
      <c r="AE154" s="43">
        <v>-17</v>
      </c>
      <c r="AF154" s="42">
        <v>302</v>
      </c>
      <c r="AG154" s="42">
        <v>-2.2000000000000002</v>
      </c>
      <c r="AH154" s="15">
        <f t="shared" si="18"/>
        <v>0</v>
      </c>
      <c r="AI154" s="15">
        <f t="shared" ref="AI154:AI170" si="19">AI153+$AH$152</f>
        <v>0</v>
      </c>
      <c r="AJ154" s="41"/>
      <c r="AK154" s="41"/>
      <c r="AL154" s="41"/>
      <c r="AM154" s="41"/>
      <c r="AN154" s="41"/>
      <c r="AO154" s="40"/>
      <c r="AP154" s="40"/>
      <c r="AQ154" s="40"/>
      <c r="AR154" s="40"/>
      <c r="AS154" s="40"/>
      <c r="AT154" s="40"/>
      <c r="AU154" s="40"/>
      <c r="AV154" s="39"/>
      <c r="AW154" s="39"/>
      <c r="AX154" s="39"/>
      <c r="AY154" s="39"/>
      <c r="AZ154" s="39"/>
      <c r="BA154" s="39"/>
      <c r="BB154" s="39"/>
      <c r="BC154" s="39"/>
      <c r="BD154" s="39"/>
      <c r="BE154" s="39"/>
      <c r="BF154" s="39"/>
      <c r="BG154" s="39"/>
    </row>
    <row r="155" spans="1:59" ht="15.6" x14ac:dyDescent="0.25">
      <c r="A155" s="58"/>
      <c r="B155" s="15" t="s">
        <v>166</v>
      </c>
      <c r="C155" s="15">
        <v>0.86</v>
      </c>
      <c r="D155" s="57"/>
      <c r="E155" s="57"/>
      <c r="F155" s="49"/>
      <c r="G155" s="15"/>
      <c r="H155" s="15">
        <v>800</v>
      </c>
      <c r="I155" s="15">
        <v>6600</v>
      </c>
      <c r="J155" s="49"/>
      <c r="K155" s="49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1"/>
      <c r="AC155" s="42" t="s">
        <v>286</v>
      </c>
      <c r="AD155" s="42">
        <v>-26</v>
      </c>
      <c r="AE155" s="43">
        <v>-17</v>
      </c>
      <c r="AF155" s="42">
        <v>307</v>
      </c>
      <c r="AG155" s="42">
        <v>-2.7</v>
      </c>
      <c r="AH155" s="15">
        <f t="shared" si="18"/>
        <v>0</v>
      </c>
      <c r="AI155" s="15">
        <f t="shared" si="19"/>
        <v>0</v>
      </c>
      <c r="AJ155" s="41"/>
      <c r="AK155" s="41"/>
      <c r="AL155" s="41"/>
      <c r="AM155" s="41"/>
      <c r="AN155" s="41"/>
      <c r="AO155" s="40"/>
      <c r="AP155" s="40"/>
      <c r="AQ155" s="40"/>
      <c r="AR155" s="40"/>
      <c r="AS155" s="40"/>
      <c r="AT155" s="40"/>
      <c r="AU155" s="40"/>
      <c r="AV155" s="39"/>
      <c r="AW155" s="39"/>
      <c r="AX155" s="39"/>
      <c r="AY155" s="39"/>
      <c r="AZ155" s="39"/>
      <c r="BA155" s="39"/>
      <c r="BB155" s="39"/>
      <c r="BC155" s="39"/>
      <c r="BD155" s="39"/>
      <c r="BE155" s="39"/>
      <c r="BF155" s="39"/>
      <c r="BG155" s="39"/>
    </row>
    <row r="156" spans="1:59" ht="15.6" x14ac:dyDescent="0.25">
      <c r="A156" s="58"/>
      <c r="B156" s="15" t="s">
        <v>168</v>
      </c>
      <c r="C156" s="15">
        <v>0.8</v>
      </c>
      <c r="D156" s="57"/>
      <c r="E156" s="57"/>
      <c r="F156" s="49"/>
      <c r="G156" s="15"/>
      <c r="H156" s="15">
        <v>900</v>
      </c>
      <c r="I156" s="15">
        <v>7200</v>
      </c>
      <c r="J156" s="49"/>
      <c r="K156" s="49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1"/>
      <c r="AC156" s="42" t="s">
        <v>287</v>
      </c>
      <c r="AD156" s="42">
        <v>-33</v>
      </c>
      <c r="AE156" s="43">
        <v>-22</v>
      </c>
      <c r="AF156" s="42">
        <v>270</v>
      </c>
      <c r="AG156" s="42">
        <v>-5.4</v>
      </c>
      <c r="AH156" s="15">
        <f t="shared" si="18"/>
        <v>0</v>
      </c>
      <c r="AI156" s="15">
        <f t="shared" si="19"/>
        <v>0</v>
      </c>
      <c r="AJ156" s="41"/>
      <c r="AK156" s="41"/>
      <c r="AL156" s="41"/>
      <c r="AM156" s="41"/>
      <c r="AN156" s="41"/>
      <c r="AO156" s="40"/>
      <c r="AP156" s="40"/>
      <c r="AQ156" s="40"/>
      <c r="AR156" s="40"/>
      <c r="AS156" s="40"/>
      <c r="AT156" s="40"/>
      <c r="AU156" s="40"/>
      <c r="AV156" s="39"/>
      <c r="AW156" s="39"/>
      <c r="AX156" s="39"/>
      <c r="AY156" s="39"/>
      <c r="AZ156" s="39"/>
      <c r="BA156" s="39"/>
      <c r="BB156" s="39"/>
      <c r="BC156" s="39"/>
      <c r="BD156" s="39"/>
      <c r="BE156" s="39"/>
      <c r="BF156" s="39"/>
      <c r="BG156" s="39"/>
    </row>
    <row r="157" spans="1:59" ht="15.6" x14ac:dyDescent="0.25">
      <c r="A157" s="58"/>
      <c r="B157" s="15" t="s">
        <v>170</v>
      </c>
      <c r="C157" s="15">
        <v>0.83</v>
      </c>
      <c r="D157" s="57"/>
      <c r="E157" s="57"/>
      <c r="F157" s="49"/>
      <c r="G157" s="15"/>
      <c r="H157" s="15">
        <v>1000</v>
      </c>
      <c r="I157" s="15">
        <v>7800</v>
      </c>
      <c r="J157" s="49"/>
      <c r="K157" s="49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1"/>
      <c r="AC157" s="42" t="s">
        <v>288</v>
      </c>
      <c r="AD157" s="42">
        <v>-35</v>
      </c>
      <c r="AE157" s="43">
        <v>-27</v>
      </c>
      <c r="AF157" s="42">
        <v>269</v>
      </c>
      <c r="AG157" s="42">
        <v>-6.2</v>
      </c>
      <c r="AH157" s="15">
        <f t="shared" si="18"/>
        <v>0</v>
      </c>
      <c r="AI157" s="15">
        <f t="shared" si="19"/>
        <v>0</v>
      </c>
      <c r="AJ157" s="41"/>
      <c r="AK157" s="41"/>
      <c r="AL157" s="41"/>
      <c r="AM157" s="41"/>
      <c r="AN157" s="41"/>
      <c r="AO157" s="40"/>
      <c r="AP157" s="40"/>
      <c r="AQ157" s="40"/>
      <c r="AR157" s="40"/>
      <c r="AS157" s="40"/>
      <c r="AT157" s="40"/>
      <c r="AU157" s="40"/>
      <c r="AV157" s="39"/>
      <c r="AW157" s="39"/>
      <c r="AX157" s="39"/>
      <c r="AY157" s="39"/>
      <c r="AZ157" s="39"/>
      <c r="BA157" s="39"/>
      <c r="BB157" s="39"/>
      <c r="BC157" s="39"/>
      <c r="BD157" s="39"/>
      <c r="BE157" s="39"/>
      <c r="BF157" s="39"/>
      <c r="BG157" s="39"/>
    </row>
    <row r="158" spans="1:59" ht="15.6" x14ac:dyDescent="0.25">
      <c r="A158" s="58"/>
      <c r="B158" s="15" t="s">
        <v>171</v>
      </c>
      <c r="C158" s="15">
        <v>0.88</v>
      </c>
      <c r="D158" s="57"/>
      <c r="E158" s="57"/>
      <c r="F158" s="49"/>
      <c r="G158" s="15"/>
      <c r="H158" s="15">
        <v>2000</v>
      </c>
      <c r="I158" s="15">
        <v>14000</v>
      </c>
      <c r="J158" s="49"/>
      <c r="K158" s="49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1"/>
      <c r="AC158" s="42" t="s">
        <v>289</v>
      </c>
      <c r="AD158" s="42">
        <v>-29</v>
      </c>
      <c r="AE158" s="43">
        <v>-22</v>
      </c>
      <c r="AF158" s="42">
        <v>294</v>
      </c>
      <c r="AG158" s="42">
        <v>-5.8</v>
      </c>
      <c r="AH158" s="15">
        <f t="shared" si="18"/>
        <v>0</v>
      </c>
      <c r="AI158" s="15">
        <f t="shared" si="19"/>
        <v>0</v>
      </c>
      <c r="AJ158" s="41"/>
      <c r="AK158" s="41"/>
      <c r="AL158" s="41"/>
      <c r="AM158" s="41"/>
      <c r="AN158" s="41"/>
      <c r="AO158" s="40"/>
      <c r="AP158" s="40"/>
      <c r="AQ158" s="40"/>
      <c r="AR158" s="40"/>
      <c r="AS158" s="40"/>
      <c r="AT158" s="40"/>
      <c r="AU158" s="40"/>
      <c r="AV158" s="39"/>
      <c r="AW158" s="39"/>
      <c r="AX158" s="39"/>
      <c r="AY158" s="39"/>
      <c r="AZ158" s="39"/>
      <c r="BA158" s="39"/>
      <c r="BB158" s="39"/>
      <c r="BC158" s="39"/>
      <c r="BD158" s="39"/>
      <c r="BE158" s="39"/>
      <c r="BF158" s="39"/>
      <c r="BG158" s="39"/>
    </row>
    <row r="159" spans="1:59" ht="15.6" x14ac:dyDescent="0.25">
      <c r="A159" s="58"/>
      <c r="B159" s="15" t="s">
        <v>173</v>
      </c>
      <c r="C159" s="15">
        <v>0.85</v>
      </c>
      <c r="D159" s="57"/>
      <c r="E159" s="57"/>
      <c r="F159" s="49"/>
      <c r="G159" s="114" t="s">
        <v>679</v>
      </c>
      <c r="H159" s="114"/>
      <c r="I159" s="114"/>
      <c r="J159" s="49"/>
      <c r="K159" s="49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1"/>
      <c r="AC159" s="42" t="s">
        <v>290</v>
      </c>
      <c r="AD159" s="42">
        <v>-20</v>
      </c>
      <c r="AE159" s="43">
        <v>-14</v>
      </c>
      <c r="AF159" s="42">
        <v>308</v>
      </c>
      <c r="AG159" s="42">
        <v>-1</v>
      </c>
      <c r="AH159" s="15">
        <f t="shared" si="18"/>
        <v>0</v>
      </c>
      <c r="AI159" s="15">
        <f t="shared" si="19"/>
        <v>0</v>
      </c>
      <c r="AJ159" s="41"/>
      <c r="AK159" s="41"/>
      <c r="AL159" s="41"/>
      <c r="AM159" s="41"/>
      <c r="AN159" s="41"/>
      <c r="AO159" s="40"/>
      <c r="AP159" s="40"/>
      <c r="AQ159" s="40"/>
      <c r="AR159" s="40"/>
      <c r="AS159" s="40"/>
      <c r="AT159" s="40"/>
      <c r="AU159" s="40"/>
      <c r="AV159" s="39"/>
      <c r="AW159" s="39"/>
      <c r="AX159" s="39"/>
      <c r="AY159" s="39"/>
      <c r="AZ159" s="39"/>
      <c r="BA159" s="39"/>
      <c r="BB159" s="39"/>
      <c r="BC159" s="39"/>
      <c r="BD159" s="39"/>
      <c r="BE159" s="39"/>
      <c r="BF159" s="39"/>
      <c r="BG159" s="39"/>
    </row>
    <row r="160" spans="1:59" ht="27.6" x14ac:dyDescent="0.25">
      <c r="A160" s="58"/>
      <c r="B160" s="15" t="s">
        <v>174</v>
      </c>
      <c r="C160" s="15">
        <v>0.81</v>
      </c>
      <c r="D160" s="57"/>
      <c r="E160" s="57"/>
      <c r="F160" s="49"/>
      <c r="G160" s="15"/>
      <c r="H160" s="15" t="s">
        <v>678</v>
      </c>
      <c r="I160" s="15" t="s">
        <v>677</v>
      </c>
      <c r="J160" s="49"/>
      <c r="K160" s="49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1"/>
      <c r="AC160" s="42" t="s">
        <v>291</v>
      </c>
      <c r="AD160" s="42">
        <v>-13</v>
      </c>
      <c r="AE160" s="43">
        <v>-7</v>
      </c>
      <c r="AF160" s="42">
        <v>365</v>
      </c>
      <c r="AG160" s="42">
        <v>1.7</v>
      </c>
      <c r="AH160" s="15">
        <f t="shared" si="18"/>
        <v>0</v>
      </c>
      <c r="AI160" s="15">
        <f t="shared" si="19"/>
        <v>0</v>
      </c>
      <c r="AJ160" s="41"/>
      <c r="AK160" s="41"/>
      <c r="AL160" s="41"/>
      <c r="AM160" s="41"/>
      <c r="AN160" s="41"/>
      <c r="AO160" s="40"/>
      <c r="AP160" s="40"/>
      <c r="AQ160" s="40"/>
      <c r="AR160" s="40"/>
      <c r="AS160" s="40"/>
      <c r="AT160" s="40"/>
      <c r="AU160" s="40"/>
      <c r="AV160" s="39"/>
      <c r="AW160" s="39"/>
      <c r="AX160" s="39"/>
      <c r="AY160" s="39"/>
      <c r="AZ160" s="39"/>
      <c r="BA160" s="39"/>
      <c r="BB160" s="39"/>
      <c r="BC160" s="39"/>
      <c r="BD160" s="39"/>
      <c r="BE160" s="39"/>
      <c r="BF160" s="39"/>
      <c r="BG160" s="39"/>
    </row>
    <row r="161" spans="1:59" ht="15.6" x14ac:dyDescent="0.25">
      <c r="A161" s="58"/>
      <c r="B161" s="15" t="s">
        <v>176</v>
      </c>
      <c r="C161" s="15">
        <v>0.89</v>
      </c>
      <c r="D161" s="57"/>
      <c r="E161" s="57"/>
      <c r="F161" s="49"/>
      <c r="G161" s="15"/>
      <c r="H161" s="15">
        <v>3</v>
      </c>
      <c r="I161" s="15">
        <v>244</v>
      </c>
      <c r="J161" s="49"/>
      <c r="K161" s="49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1"/>
      <c r="AC161" s="42" t="s">
        <v>292</v>
      </c>
      <c r="AD161" s="42">
        <v>-36</v>
      </c>
      <c r="AE161" s="43">
        <v>-26</v>
      </c>
      <c r="AF161" s="42">
        <v>269</v>
      </c>
      <c r="AG161" s="42">
        <v>-7</v>
      </c>
      <c r="AH161" s="15">
        <f t="shared" si="18"/>
        <v>0</v>
      </c>
      <c r="AI161" s="15">
        <f t="shared" si="19"/>
        <v>0</v>
      </c>
      <c r="AJ161" s="41"/>
      <c r="AK161" s="41"/>
      <c r="AL161" s="41"/>
      <c r="AM161" s="41"/>
      <c r="AN161" s="41"/>
      <c r="AO161" s="40"/>
      <c r="AP161" s="40"/>
      <c r="AQ161" s="40"/>
      <c r="AR161" s="40"/>
      <c r="AS161" s="40"/>
      <c r="AT161" s="40"/>
      <c r="AU161" s="40"/>
      <c r="AV161" s="39"/>
      <c r="AW161" s="39"/>
      <c r="AX161" s="39"/>
      <c r="AY161" s="39"/>
      <c r="AZ161" s="39"/>
      <c r="BA161" s="39"/>
      <c r="BB161" s="39"/>
      <c r="BC161" s="39"/>
      <c r="BD161" s="39"/>
      <c r="BE161" s="39"/>
      <c r="BF161" s="39"/>
      <c r="BG161" s="39"/>
    </row>
    <row r="162" spans="1:59" ht="15.6" x14ac:dyDescent="0.25">
      <c r="A162" s="58"/>
      <c r="B162" s="15" t="s">
        <v>178</v>
      </c>
      <c r="C162" s="15">
        <v>0.89</v>
      </c>
      <c r="D162" s="57"/>
      <c r="E162" s="57"/>
      <c r="F162" s="49"/>
      <c r="G162" s="15"/>
      <c r="H162" s="15">
        <v>5</v>
      </c>
      <c r="I162" s="15">
        <v>349</v>
      </c>
      <c r="J162" s="49"/>
      <c r="K162" s="49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1"/>
      <c r="AC162" s="42" t="s">
        <v>293</v>
      </c>
      <c r="AD162" s="42">
        <v>-32</v>
      </c>
      <c r="AE162" s="43">
        <v>-28</v>
      </c>
      <c r="AF162" s="42">
        <v>296</v>
      </c>
      <c r="AG162" s="42">
        <v>-6</v>
      </c>
      <c r="AH162" s="15">
        <f t="shared" si="18"/>
        <v>0</v>
      </c>
      <c r="AI162" s="15">
        <f t="shared" si="19"/>
        <v>0</v>
      </c>
      <c r="AJ162" s="41"/>
      <c r="AK162" s="41"/>
      <c r="AL162" s="41"/>
      <c r="AM162" s="41"/>
      <c r="AN162" s="41"/>
      <c r="AO162" s="40"/>
      <c r="AP162" s="40"/>
      <c r="AQ162" s="40"/>
      <c r="AR162" s="40"/>
      <c r="AS162" s="40"/>
      <c r="AT162" s="40"/>
      <c r="AU162" s="40"/>
      <c r="AV162" s="39"/>
      <c r="AW162" s="39"/>
      <c r="AX162" s="39"/>
      <c r="AY162" s="39"/>
      <c r="AZ162" s="39"/>
      <c r="BA162" s="39"/>
      <c r="BB162" s="39"/>
      <c r="BC162" s="39"/>
      <c r="BD162" s="39"/>
      <c r="BE162" s="39"/>
      <c r="BF162" s="39"/>
      <c r="BG162" s="39"/>
    </row>
    <row r="163" spans="1:59" ht="25.5" customHeight="1" x14ac:dyDescent="0.25">
      <c r="A163" s="58"/>
      <c r="B163" s="15" t="s">
        <v>180</v>
      </c>
      <c r="C163" s="15">
        <v>0.93</v>
      </c>
      <c r="D163" s="57"/>
      <c r="E163" s="57"/>
      <c r="F163" s="49"/>
      <c r="G163" s="15"/>
      <c r="H163" s="15">
        <v>8</v>
      </c>
      <c r="I163" s="15">
        <v>435</v>
      </c>
      <c r="J163" s="49"/>
      <c r="K163" s="49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1"/>
      <c r="AC163" s="42" t="s">
        <v>294</v>
      </c>
      <c r="AD163" s="42">
        <v>-11</v>
      </c>
      <c r="AE163" s="43">
        <v>-6</v>
      </c>
      <c r="AF163" s="42">
        <v>316</v>
      </c>
      <c r="AG163" s="42">
        <v>1.4</v>
      </c>
      <c r="AH163" s="15">
        <f t="shared" si="18"/>
        <v>0</v>
      </c>
      <c r="AI163" s="15">
        <f t="shared" si="19"/>
        <v>0</v>
      </c>
      <c r="AJ163" s="41"/>
      <c r="AK163" s="41"/>
      <c r="AL163" s="41"/>
      <c r="AM163" s="41"/>
      <c r="AN163" s="41"/>
      <c r="AO163" s="40"/>
      <c r="AP163" s="40"/>
      <c r="AQ163" s="40"/>
      <c r="AR163" s="40"/>
      <c r="AS163" s="40"/>
      <c r="AT163" s="40"/>
      <c r="AU163" s="40"/>
      <c r="AV163" s="39"/>
      <c r="AW163" s="39"/>
      <c r="AX163" s="39"/>
      <c r="AY163" s="39"/>
      <c r="AZ163" s="39"/>
      <c r="BA163" s="39"/>
      <c r="BB163" s="39"/>
      <c r="BC163" s="39"/>
      <c r="BD163" s="39"/>
      <c r="BE163" s="39"/>
      <c r="BF163" s="39"/>
      <c r="BG163" s="39"/>
    </row>
    <row r="164" spans="1:59" ht="15.6" x14ac:dyDescent="0.25">
      <c r="A164" s="58"/>
      <c r="B164" s="15" t="s">
        <v>182</v>
      </c>
      <c r="C164" s="15">
        <v>0.83</v>
      </c>
      <c r="D164" s="57"/>
      <c r="E164" s="57"/>
      <c r="F164" s="49"/>
      <c r="G164" s="114" t="s">
        <v>676</v>
      </c>
      <c r="H164" s="114"/>
      <c r="I164" s="114"/>
      <c r="J164" s="49"/>
      <c r="K164" s="49"/>
      <c r="L164" s="51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1"/>
      <c r="AC164" s="42" t="s">
        <v>295</v>
      </c>
      <c r="AD164" s="42">
        <v>-31</v>
      </c>
      <c r="AE164" s="43">
        <v>-23</v>
      </c>
      <c r="AF164" s="42">
        <v>294</v>
      </c>
      <c r="AG164" s="42">
        <v>-5.4</v>
      </c>
      <c r="AH164" s="15">
        <f t="shared" si="18"/>
        <v>0</v>
      </c>
      <c r="AI164" s="15">
        <f t="shared" si="19"/>
        <v>0</v>
      </c>
      <c r="AJ164" s="41"/>
      <c r="AK164" s="41"/>
      <c r="AL164" s="41"/>
      <c r="AM164" s="41"/>
      <c r="AN164" s="41"/>
      <c r="AO164" s="40"/>
      <c r="AP164" s="40"/>
      <c r="AQ164" s="40"/>
      <c r="AR164" s="40"/>
      <c r="AS164" s="40"/>
      <c r="AT164" s="40"/>
      <c r="AU164" s="40"/>
      <c r="AV164" s="39"/>
      <c r="AW164" s="39"/>
      <c r="AX164" s="39"/>
      <c r="AY164" s="39"/>
      <c r="AZ164" s="39"/>
      <c r="BA164" s="39"/>
      <c r="BB164" s="39"/>
      <c r="BC164" s="39"/>
      <c r="BD164" s="39"/>
      <c r="BE164" s="39"/>
      <c r="BF164" s="39"/>
      <c r="BG164" s="39"/>
    </row>
    <row r="165" spans="1:59" ht="31.2" x14ac:dyDescent="0.25">
      <c r="A165" s="58"/>
      <c r="B165" s="15" t="s">
        <v>184</v>
      </c>
      <c r="C165" s="15">
        <v>0.8</v>
      </c>
      <c r="D165" s="57"/>
      <c r="E165" s="57"/>
      <c r="F165" s="49"/>
      <c r="G165" s="15"/>
      <c r="H165" s="15" t="s">
        <v>675</v>
      </c>
      <c r="I165" s="15" t="s">
        <v>674</v>
      </c>
      <c r="J165" s="49"/>
      <c r="K165" s="49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1"/>
      <c r="AC165" s="42" t="s">
        <v>296</v>
      </c>
      <c r="AD165" s="42">
        <v>-18</v>
      </c>
      <c r="AE165" s="43">
        <v>-10</v>
      </c>
      <c r="AF165" s="42">
        <v>276</v>
      </c>
      <c r="AG165" s="42">
        <v>-0.6</v>
      </c>
      <c r="AH165" s="15">
        <f t="shared" si="18"/>
        <v>0</v>
      </c>
      <c r="AI165" s="15">
        <f t="shared" si="19"/>
        <v>0</v>
      </c>
      <c r="AJ165" s="41"/>
      <c r="AK165" s="41"/>
      <c r="AL165" s="41"/>
      <c r="AM165" s="41"/>
      <c r="AN165" s="41"/>
      <c r="AO165" s="40"/>
      <c r="AP165" s="40"/>
      <c r="AQ165" s="40"/>
      <c r="AR165" s="40"/>
      <c r="AS165" s="40"/>
      <c r="AT165" s="40"/>
      <c r="AU165" s="40"/>
      <c r="AV165" s="39"/>
      <c r="AW165" s="39"/>
      <c r="AX165" s="39"/>
      <c r="AY165" s="39"/>
      <c r="AZ165" s="39"/>
      <c r="BA165" s="39"/>
      <c r="BB165" s="39"/>
      <c r="BC165" s="39"/>
      <c r="BD165" s="39"/>
      <c r="BE165" s="39"/>
      <c r="BF165" s="39"/>
      <c r="BG165" s="39"/>
    </row>
    <row r="166" spans="1:59" ht="15.6" x14ac:dyDescent="0.25">
      <c r="A166" s="58"/>
      <c r="B166" s="15" t="s">
        <v>186</v>
      </c>
      <c r="C166" s="15">
        <v>0.88</v>
      </c>
      <c r="D166" s="57"/>
      <c r="E166" s="57"/>
      <c r="F166" s="49"/>
      <c r="G166" s="15"/>
      <c r="H166" s="15">
        <v>8</v>
      </c>
      <c r="I166" s="15">
        <v>30</v>
      </c>
      <c r="J166" s="49"/>
      <c r="K166" s="49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1"/>
      <c r="AC166" s="42" t="s">
        <v>297</v>
      </c>
      <c r="AD166" s="42">
        <v>-15</v>
      </c>
      <c r="AE166" s="43">
        <v>-9</v>
      </c>
      <c r="AF166" s="42">
        <v>288</v>
      </c>
      <c r="AG166" s="42">
        <v>-0.4</v>
      </c>
      <c r="AH166" s="15">
        <f t="shared" si="18"/>
        <v>0</v>
      </c>
      <c r="AI166" s="15">
        <f t="shared" si="19"/>
        <v>0</v>
      </c>
      <c r="AJ166" s="41"/>
      <c r="AK166" s="41"/>
      <c r="AL166" s="41"/>
      <c r="AM166" s="41"/>
      <c r="AN166" s="41"/>
      <c r="AO166" s="40"/>
      <c r="AP166" s="40"/>
      <c r="AQ166" s="40"/>
      <c r="AR166" s="40"/>
      <c r="AS166" s="40"/>
      <c r="AT166" s="40"/>
      <c r="AU166" s="40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39"/>
    </row>
    <row r="167" spans="1:59" ht="15.6" x14ac:dyDescent="0.25">
      <c r="A167" s="58"/>
      <c r="B167" s="15" t="s">
        <v>188</v>
      </c>
      <c r="C167" s="15">
        <v>0.89</v>
      </c>
      <c r="D167" s="57"/>
      <c r="E167" s="57"/>
      <c r="F167" s="49"/>
      <c r="G167" s="15"/>
      <c r="H167" s="15">
        <v>12.5</v>
      </c>
      <c r="I167" s="15">
        <v>40</v>
      </c>
      <c r="J167" s="49"/>
      <c r="K167" s="49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1"/>
      <c r="AC167" s="42" t="s">
        <v>298</v>
      </c>
      <c r="AD167" s="42">
        <v>-30</v>
      </c>
      <c r="AE167" s="43">
        <v>-20</v>
      </c>
      <c r="AF167" s="42">
        <v>296</v>
      </c>
      <c r="AG167" s="42">
        <v>-3.5</v>
      </c>
      <c r="AH167" s="15">
        <f t="shared" si="18"/>
        <v>0</v>
      </c>
      <c r="AI167" s="15">
        <f t="shared" si="19"/>
        <v>0</v>
      </c>
      <c r="AJ167" s="41"/>
      <c r="AK167" s="41"/>
      <c r="AL167" s="41"/>
      <c r="AM167" s="41"/>
      <c r="AN167" s="41"/>
      <c r="AO167" s="40"/>
      <c r="AP167" s="40"/>
      <c r="AQ167" s="40"/>
      <c r="AR167" s="40"/>
      <c r="AS167" s="40"/>
      <c r="AT167" s="40"/>
      <c r="AU167" s="40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BG167" s="39"/>
    </row>
    <row r="168" spans="1:59" ht="15.6" x14ac:dyDescent="0.25">
      <c r="A168" s="58"/>
      <c r="B168" s="15" t="s">
        <v>190</v>
      </c>
      <c r="C168" s="15">
        <v>0.86</v>
      </c>
      <c r="D168" s="57"/>
      <c r="E168" s="57"/>
      <c r="F168" s="49"/>
      <c r="G168" s="15"/>
      <c r="H168" s="15">
        <v>18</v>
      </c>
      <c r="I168" s="15">
        <v>55</v>
      </c>
      <c r="J168" s="49"/>
      <c r="K168" s="49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1"/>
      <c r="AC168" s="42" t="s">
        <v>299</v>
      </c>
      <c r="AD168" s="42">
        <v>-34</v>
      </c>
      <c r="AE168" s="43">
        <v>-25</v>
      </c>
      <c r="AF168" s="42">
        <v>319</v>
      </c>
      <c r="AG168" s="42">
        <v>-5.0999999999999996</v>
      </c>
      <c r="AH168" s="15">
        <f t="shared" si="18"/>
        <v>0</v>
      </c>
      <c r="AI168" s="15">
        <f t="shared" si="19"/>
        <v>0</v>
      </c>
      <c r="AJ168" s="41"/>
      <c r="AK168" s="41"/>
      <c r="AL168" s="41"/>
      <c r="AM168" s="41"/>
      <c r="AN168" s="41"/>
      <c r="AO168" s="40"/>
      <c r="AP168" s="40"/>
      <c r="AQ168" s="40"/>
      <c r="AR168" s="40"/>
      <c r="AS168" s="40"/>
      <c r="AT168" s="40"/>
      <c r="AU168" s="40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BG168" s="39"/>
    </row>
    <row r="169" spans="1:59" ht="15.6" x14ac:dyDescent="0.25">
      <c r="A169" s="58"/>
      <c r="B169" s="60" t="s">
        <v>192</v>
      </c>
      <c r="C169" s="15"/>
      <c r="D169" s="57"/>
      <c r="E169" s="57"/>
      <c r="F169" s="49"/>
      <c r="G169" s="15"/>
      <c r="H169" s="15">
        <v>20</v>
      </c>
      <c r="I169" s="15">
        <v>60</v>
      </c>
      <c r="J169" s="49"/>
      <c r="K169" s="49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1"/>
      <c r="AC169" s="42" t="s">
        <v>300</v>
      </c>
      <c r="AD169" s="42">
        <v>-28</v>
      </c>
      <c r="AE169" s="43">
        <v>-15</v>
      </c>
      <c r="AF169" s="42">
        <v>296</v>
      </c>
      <c r="AG169" s="42">
        <v>-3.2</v>
      </c>
      <c r="AH169" s="15">
        <f t="shared" si="18"/>
        <v>0</v>
      </c>
      <c r="AI169" s="15">
        <f t="shared" si="19"/>
        <v>0</v>
      </c>
      <c r="AJ169" s="41"/>
      <c r="AK169" s="41"/>
      <c r="AL169" s="41"/>
      <c r="AM169" s="41"/>
      <c r="AN169" s="41"/>
      <c r="AO169" s="40"/>
      <c r="AP169" s="40"/>
      <c r="AQ169" s="40"/>
      <c r="AR169" s="40"/>
      <c r="AS169" s="40"/>
      <c r="AT169" s="40"/>
      <c r="AU169" s="40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BG169" s="39"/>
    </row>
    <row r="170" spans="1:59" ht="47.25" customHeight="1" x14ac:dyDescent="0.25">
      <c r="A170" s="58"/>
      <c r="B170" s="15" t="s">
        <v>194</v>
      </c>
      <c r="C170" s="15">
        <v>0.88</v>
      </c>
      <c r="D170" s="57"/>
      <c r="E170" s="57"/>
      <c r="F170" s="49"/>
      <c r="G170" s="15"/>
      <c r="H170" s="15">
        <v>25</v>
      </c>
      <c r="I170" s="15">
        <v>70</v>
      </c>
      <c r="J170" s="49"/>
      <c r="K170" s="49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1"/>
      <c r="AC170" s="42" t="s">
        <v>301</v>
      </c>
      <c r="AD170" s="42">
        <v>-30</v>
      </c>
      <c r="AE170" s="43">
        <v>-20</v>
      </c>
      <c r="AF170" s="42">
        <v>298</v>
      </c>
      <c r="AG170" s="42">
        <v>-3.9</v>
      </c>
      <c r="AH170" s="15">
        <f t="shared" si="18"/>
        <v>0</v>
      </c>
      <c r="AI170" s="15">
        <f t="shared" si="19"/>
        <v>0</v>
      </c>
      <c r="AJ170" s="41"/>
      <c r="AK170" s="41"/>
      <c r="AL170" s="41"/>
      <c r="AM170" s="41"/>
      <c r="AN170" s="41"/>
      <c r="AO170" s="40"/>
      <c r="AP170" s="40"/>
      <c r="AQ170" s="40"/>
      <c r="AR170" s="40"/>
      <c r="AS170" s="40"/>
      <c r="AT170" s="40"/>
      <c r="AU170" s="40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BG170" s="39"/>
    </row>
    <row r="171" spans="1:59" ht="15.6" customHeight="1" x14ac:dyDescent="0.25">
      <c r="A171" s="58"/>
      <c r="B171" s="15" t="s">
        <v>51</v>
      </c>
      <c r="C171" s="15">
        <v>0.93</v>
      </c>
      <c r="D171" s="57"/>
      <c r="E171" s="57"/>
      <c r="F171" s="49"/>
      <c r="G171" s="15"/>
      <c r="H171" s="15">
        <v>30</v>
      </c>
      <c r="I171" s="15">
        <v>77</v>
      </c>
      <c r="J171" s="49"/>
      <c r="K171" s="49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1"/>
      <c r="AC171" s="46" t="s">
        <v>302</v>
      </c>
      <c r="AD171" s="45"/>
      <c r="AE171" s="45"/>
      <c r="AF171" s="45"/>
      <c r="AG171" s="44"/>
      <c r="AH171" s="15">
        <f t="shared" si="18"/>
        <v>0</v>
      </c>
      <c r="AI171" s="15"/>
      <c r="AJ171" s="41"/>
      <c r="AK171" s="41"/>
      <c r="AL171" s="41"/>
      <c r="AM171" s="41"/>
      <c r="AN171" s="41"/>
      <c r="AO171" s="40"/>
      <c r="AP171" s="40"/>
      <c r="AQ171" s="40"/>
      <c r="AR171" s="40"/>
      <c r="AS171" s="40"/>
      <c r="AT171" s="40"/>
      <c r="AU171" s="40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BG171" s="39"/>
    </row>
    <row r="172" spans="1:59" ht="31.5" customHeight="1" x14ac:dyDescent="0.25">
      <c r="A172" s="58"/>
      <c r="B172" s="15" t="s">
        <v>197</v>
      </c>
      <c r="C172" s="15">
        <v>0.99</v>
      </c>
      <c r="D172" s="57"/>
      <c r="E172" s="57"/>
      <c r="F172" s="49"/>
      <c r="G172" s="15"/>
      <c r="H172" s="15">
        <v>40</v>
      </c>
      <c r="I172" s="15">
        <v>94</v>
      </c>
      <c r="J172" s="49"/>
      <c r="K172" s="49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1"/>
      <c r="AC172" s="42" t="s">
        <v>303</v>
      </c>
      <c r="AD172" s="42">
        <v>-16</v>
      </c>
      <c r="AE172" s="43">
        <v>-8</v>
      </c>
      <c r="AF172" s="42">
        <v>185</v>
      </c>
      <c r="AG172" s="42">
        <v>1.4</v>
      </c>
      <c r="AH172" s="15">
        <f t="shared" si="18"/>
        <v>0</v>
      </c>
      <c r="AI172" s="15">
        <f>AH171</f>
        <v>0</v>
      </c>
      <c r="AJ172" s="41"/>
      <c r="AK172" s="41"/>
      <c r="AL172" s="41"/>
      <c r="AM172" s="41"/>
      <c r="AN172" s="41"/>
      <c r="AO172" s="40"/>
      <c r="AP172" s="40"/>
      <c r="AQ172" s="40"/>
      <c r="AR172" s="40"/>
      <c r="AS172" s="40"/>
      <c r="AT172" s="40"/>
      <c r="AU172" s="40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BG172" s="39"/>
    </row>
    <row r="173" spans="1:59" ht="15.6" x14ac:dyDescent="0.25">
      <c r="A173" s="58"/>
      <c r="B173" s="15" t="s">
        <v>198</v>
      </c>
      <c r="C173" s="15">
        <v>0.83</v>
      </c>
      <c r="D173" s="57"/>
      <c r="E173" s="57"/>
      <c r="F173" s="49"/>
      <c r="G173" s="15"/>
      <c r="H173" s="15">
        <v>50</v>
      </c>
      <c r="I173" s="15">
        <v>100</v>
      </c>
      <c r="J173" s="49"/>
      <c r="K173" s="49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1"/>
      <c r="AC173" s="46" t="s">
        <v>109</v>
      </c>
      <c r="AD173" s="45"/>
      <c r="AE173" s="45"/>
      <c r="AF173" s="45"/>
      <c r="AG173" s="44"/>
      <c r="AH173" s="15">
        <f t="shared" si="18"/>
        <v>0</v>
      </c>
      <c r="AI173" s="15"/>
      <c r="AJ173" s="41"/>
      <c r="AK173" s="41"/>
      <c r="AL173" s="41"/>
      <c r="AM173" s="41"/>
      <c r="AN173" s="41"/>
      <c r="AO173" s="40"/>
      <c r="AP173" s="40"/>
      <c r="AQ173" s="40"/>
      <c r="AR173" s="40"/>
      <c r="AS173" s="40"/>
      <c r="AT173" s="40"/>
      <c r="AU173" s="40"/>
      <c r="AV173" s="39"/>
      <c r="AW173" s="39"/>
      <c r="AX173" s="39"/>
      <c r="AY173" s="39"/>
      <c r="AZ173" s="39"/>
      <c r="BA173" s="39"/>
      <c r="BB173" s="39"/>
      <c r="BC173" s="39"/>
      <c r="BD173" s="39"/>
      <c r="BE173" s="39"/>
      <c r="BF173" s="39"/>
      <c r="BG173" s="39"/>
    </row>
    <row r="174" spans="1:59" ht="27.6" x14ac:dyDescent="0.25">
      <c r="A174" s="58"/>
      <c r="B174" s="15" t="s">
        <v>200</v>
      </c>
      <c r="C174" s="15">
        <v>1.1299999999999999</v>
      </c>
      <c r="D174" s="57"/>
      <c r="E174" s="57"/>
      <c r="F174" s="49"/>
      <c r="G174" s="15"/>
      <c r="H174" s="15">
        <v>80</v>
      </c>
      <c r="I174" s="15">
        <v>130</v>
      </c>
      <c r="J174" s="49"/>
      <c r="K174" s="49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1"/>
      <c r="AC174" s="42" t="s">
        <v>304</v>
      </c>
      <c r="AD174" s="42">
        <v>-33</v>
      </c>
      <c r="AE174" s="43">
        <v>-19</v>
      </c>
      <c r="AF174" s="42">
        <v>275</v>
      </c>
      <c r="AG174" s="42">
        <v>-3.4</v>
      </c>
      <c r="AH174" s="15">
        <f t="shared" si="18"/>
        <v>0</v>
      </c>
      <c r="AI174" s="15">
        <f>AH173</f>
        <v>0</v>
      </c>
      <c r="AJ174" s="41"/>
      <c r="AK174" s="41"/>
      <c r="AL174" s="41"/>
      <c r="AM174" s="41"/>
      <c r="AN174" s="41"/>
      <c r="AO174" s="40"/>
      <c r="AP174" s="40"/>
      <c r="AQ174" s="40"/>
      <c r="AR174" s="40"/>
      <c r="AS174" s="40"/>
      <c r="AT174" s="40"/>
      <c r="AU174" s="40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</row>
    <row r="175" spans="1:59" ht="15.6" x14ac:dyDescent="0.25">
      <c r="A175" s="58"/>
      <c r="B175" s="15" t="s">
        <v>202</v>
      </c>
      <c r="C175" s="15">
        <v>1.43</v>
      </c>
      <c r="D175" s="57"/>
      <c r="E175" s="57"/>
      <c r="F175" s="49"/>
      <c r="G175" s="15"/>
      <c r="H175" s="15">
        <v>100</v>
      </c>
      <c r="I175" s="15">
        <v>120</v>
      </c>
      <c r="J175" s="49"/>
      <c r="K175" s="49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1"/>
      <c r="AC175" s="42" t="s">
        <v>305</v>
      </c>
      <c r="AD175" s="42">
        <v>-28</v>
      </c>
      <c r="AE175" s="43">
        <v>-16</v>
      </c>
      <c r="AF175" s="42">
        <v>276</v>
      </c>
      <c r="AG175" s="42">
        <v>-2.4</v>
      </c>
      <c r="AH175" s="15">
        <f t="shared" si="18"/>
        <v>0</v>
      </c>
      <c r="AI175" s="15">
        <f t="shared" ref="AI175:AI180" si="20">AI174+$AH$173</f>
        <v>0</v>
      </c>
      <c r="AJ175" s="41"/>
      <c r="AK175" s="41"/>
      <c r="AL175" s="41"/>
      <c r="AM175" s="41"/>
      <c r="AN175" s="41"/>
      <c r="AO175" s="40"/>
      <c r="AP175" s="40"/>
      <c r="AQ175" s="40"/>
      <c r="AR175" s="40"/>
      <c r="AS175" s="40"/>
      <c r="AT175" s="40"/>
      <c r="AU175" s="40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</row>
    <row r="176" spans="1:59" ht="15.6" x14ac:dyDescent="0.25">
      <c r="A176" s="58"/>
      <c r="B176" s="60" t="s">
        <v>203</v>
      </c>
      <c r="C176" s="15"/>
      <c r="D176" s="57"/>
      <c r="E176" s="57"/>
      <c r="F176" s="49"/>
      <c r="G176" s="15"/>
      <c r="H176" s="15">
        <v>160</v>
      </c>
      <c r="I176" s="15">
        <v>150</v>
      </c>
      <c r="J176" s="49"/>
      <c r="K176" s="49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1"/>
      <c r="AC176" s="42" t="s">
        <v>306</v>
      </c>
      <c r="AD176" s="42">
        <v>-29</v>
      </c>
      <c r="AE176" s="43">
        <v>-16</v>
      </c>
      <c r="AF176" s="42">
        <v>255</v>
      </c>
      <c r="AG176" s="42">
        <v>-2.6</v>
      </c>
      <c r="AH176" s="15">
        <f t="shared" si="18"/>
        <v>0</v>
      </c>
      <c r="AI176" s="15">
        <f t="shared" si="20"/>
        <v>0</v>
      </c>
      <c r="AJ176" s="41"/>
      <c r="AK176" s="41"/>
      <c r="AL176" s="41"/>
      <c r="AM176" s="41"/>
      <c r="AN176" s="41"/>
      <c r="AO176" s="40"/>
      <c r="AP176" s="40"/>
      <c r="AQ176" s="40"/>
      <c r="AR176" s="40"/>
      <c r="AS176" s="40"/>
      <c r="AT176" s="40"/>
      <c r="AU176" s="40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</row>
    <row r="177" spans="1:59" ht="15.6" x14ac:dyDescent="0.25">
      <c r="A177" s="58"/>
      <c r="B177" s="15" t="s">
        <v>72</v>
      </c>
      <c r="C177" s="15">
        <v>0.93</v>
      </c>
      <c r="D177" s="57"/>
      <c r="E177" s="57"/>
      <c r="F177" s="49"/>
      <c r="G177" s="15"/>
      <c r="H177" s="15">
        <v>200</v>
      </c>
      <c r="I177" s="15">
        <v>160</v>
      </c>
      <c r="J177" s="49"/>
      <c r="K177" s="49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1"/>
      <c r="AC177" s="42" t="s">
        <v>307</v>
      </c>
      <c r="AD177" s="42">
        <v>-30</v>
      </c>
      <c r="AE177" s="43">
        <v>-17</v>
      </c>
      <c r="AF177" s="42">
        <v>264</v>
      </c>
      <c r="AG177" s="42">
        <v>-2.6</v>
      </c>
      <c r="AH177" s="15">
        <f t="shared" si="18"/>
        <v>0</v>
      </c>
      <c r="AI177" s="15">
        <f t="shared" si="20"/>
        <v>0</v>
      </c>
      <c r="AJ177" s="41"/>
      <c r="AK177" s="41"/>
      <c r="AL177" s="41"/>
      <c r="AM177" s="41"/>
      <c r="AN177" s="41"/>
      <c r="AO177" s="40"/>
      <c r="AP177" s="40"/>
      <c r="AQ177" s="40"/>
      <c r="AR177" s="40"/>
      <c r="AS177" s="40"/>
      <c r="AT177" s="40"/>
      <c r="AU177" s="40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BG177" s="39"/>
    </row>
    <row r="178" spans="1:59" ht="15.6" x14ac:dyDescent="0.25">
      <c r="A178" s="58"/>
      <c r="B178" s="15" t="s">
        <v>82</v>
      </c>
      <c r="C178" s="15">
        <v>1.1399999999999999</v>
      </c>
      <c r="D178" s="57"/>
      <c r="E178" s="57"/>
      <c r="F178" s="49"/>
      <c r="G178" s="15"/>
      <c r="H178" s="15">
        <v>300</v>
      </c>
      <c r="I178" s="15">
        <v>230</v>
      </c>
      <c r="J178" s="49"/>
      <c r="K178" s="49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1"/>
      <c r="AC178" s="42" t="s">
        <v>308</v>
      </c>
      <c r="AD178" s="42">
        <v>-28</v>
      </c>
      <c r="AE178" s="43">
        <v>-15</v>
      </c>
      <c r="AF178" s="42">
        <v>254</v>
      </c>
      <c r="AG178" s="42">
        <v>-2.1</v>
      </c>
      <c r="AH178" s="15">
        <f t="shared" si="18"/>
        <v>0</v>
      </c>
      <c r="AI178" s="15">
        <f t="shared" si="20"/>
        <v>0</v>
      </c>
      <c r="AJ178" s="41"/>
      <c r="AK178" s="41"/>
      <c r="AL178" s="41"/>
      <c r="AM178" s="41"/>
      <c r="AN178" s="41"/>
      <c r="AO178" s="40"/>
      <c r="AP178" s="40"/>
      <c r="AQ178" s="40"/>
      <c r="AR178" s="40"/>
      <c r="AS178" s="40"/>
      <c r="AT178" s="40"/>
      <c r="AU178" s="40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BG178" s="39"/>
    </row>
    <row r="179" spans="1:59" ht="15.6" x14ac:dyDescent="0.25">
      <c r="A179" s="58"/>
      <c r="B179" s="15" t="s">
        <v>207</v>
      </c>
      <c r="C179" s="15">
        <v>0.95</v>
      </c>
      <c r="D179" s="57"/>
      <c r="E179" s="57"/>
      <c r="F179" s="49"/>
      <c r="G179" s="15"/>
      <c r="H179" s="15">
        <v>400</v>
      </c>
      <c r="I179" s="15">
        <v>280</v>
      </c>
      <c r="J179" s="49"/>
      <c r="K179" s="49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1"/>
      <c r="AC179" s="42" t="s">
        <v>309</v>
      </c>
      <c r="AD179" s="42">
        <v>-34</v>
      </c>
      <c r="AE179" s="43">
        <v>-18</v>
      </c>
      <c r="AF179" s="42">
        <v>265</v>
      </c>
      <c r="AG179" s="42">
        <v>-3.2</v>
      </c>
      <c r="AH179" s="15">
        <f t="shared" si="18"/>
        <v>0</v>
      </c>
      <c r="AI179" s="15">
        <f t="shared" si="20"/>
        <v>0</v>
      </c>
      <c r="AJ179" s="41"/>
      <c r="AK179" s="41"/>
      <c r="AL179" s="41"/>
      <c r="AM179" s="41"/>
      <c r="AN179" s="41"/>
      <c r="AO179" s="40"/>
      <c r="AP179" s="40"/>
      <c r="AQ179" s="40"/>
      <c r="AR179" s="40"/>
      <c r="AS179" s="40"/>
      <c r="AT179" s="40"/>
      <c r="AU179" s="40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</row>
    <row r="180" spans="1:59" ht="31.5" customHeight="1" x14ac:dyDescent="0.25">
      <c r="A180" s="58"/>
      <c r="B180" s="15" t="s">
        <v>209</v>
      </c>
      <c r="C180" s="15">
        <v>0.9</v>
      </c>
      <c r="D180" s="57"/>
      <c r="E180" s="57"/>
      <c r="F180" s="49"/>
      <c r="G180" s="15"/>
      <c r="H180" s="15">
        <v>500</v>
      </c>
      <c r="I180" s="15">
        <v>320</v>
      </c>
      <c r="J180" s="49"/>
      <c r="K180" s="49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1"/>
      <c r="AC180" s="42" t="s">
        <v>310</v>
      </c>
      <c r="AD180" s="42">
        <v>-28</v>
      </c>
      <c r="AE180" s="43">
        <v>-15</v>
      </c>
      <c r="AF180" s="42">
        <v>251</v>
      </c>
      <c r="AG180" s="42">
        <v>-1.5</v>
      </c>
      <c r="AH180" s="15">
        <f t="shared" si="18"/>
        <v>0</v>
      </c>
      <c r="AI180" s="15">
        <f t="shared" si="20"/>
        <v>0</v>
      </c>
      <c r="AJ180" s="41"/>
      <c r="AK180" s="41"/>
      <c r="AL180" s="41"/>
      <c r="AM180" s="41"/>
      <c r="AN180" s="41"/>
      <c r="AO180" s="40"/>
      <c r="AP180" s="40"/>
      <c r="AQ180" s="40"/>
      <c r="AR180" s="40"/>
      <c r="AS180" s="40"/>
      <c r="AT180" s="40"/>
      <c r="AU180" s="40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BG180" s="39"/>
    </row>
    <row r="181" spans="1:59" ht="15.6" customHeight="1" x14ac:dyDescent="0.25">
      <c r="A181" s="58"/>
      <c r="B181" s="15" t="s">
        <v>211</v>
      </c>
      <c r="C181" s="59">
        <v>0.95</v>
      </c>
      <c r="D181" s="57"/>
      <c r="E181" s="57"/>
      <c r="F181" s="49"/>
      <c r="G181" s="114" t="s">
        <v>673</v>
      </c>
      <c r="H181" s="114"/>
      <c r="I181" s="114"/>
      <c r="J181" s="49"/>
      <c r="K181" s="49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1"/>
      <c r="AC181" s="46" t="s">
        <v>311</v>
      </c>
      <c r="AD181" s="45"/>
      <c r="AE181" s="45"/>
      <c r="AF181" s="45"/>
      <c r="AG181" s="44"/>
      <c r="AH181" s="15">
        <f t="shared" si="18"/>
        <v>0</v>
      </c>
      <c r="AI181" s="15"/>
      <c r="AJ181" s="41"/>
      <c r="AK181" s="41"/>
      <c r="AL181" s="41"/>
      <c r="AM181" s="41"/>
      <c r="AN181" s="41"/>
      <c r="AO181" s="40"/>
      <c r="AP181" s="40"/>
      <c r="AQ181" s="40"/>
      <c r="AR181" s="40"/>
      <c r="AS181" s="40"/>
      <c r="AT181" s="40"/>
      <c r="AU181" s="40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</row>
    <row r="182" spans="1:59" ht="27.6" x14ac:dyDescent="0.25">
      <c r="A182" s="58"/>
      <c r="B182" s="15" t="s">
        <v>212</v>
      </c>
      <c r="C182" s="15">
        <v>1.05</v>
      </c>
      <c r="D182" s="57"/>
      <c r="E182" s="57"/>
      <c r="F182" s="49"/>
      <c r="G182" s="15"/>
      <c r="H182" s="15" t="s">
        <v>672</v>
      </c>
      <c r="I182" s="15" t="s">
        <v>656</v>
      </c>
      <c r="J182" s="49"/>
      <c r="K182" s="49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1"/>
      <c r="AC182" s="42" t="s">
        <v>312</v>
      </c>
      <c r="AD182" s="42">
        <v>-39</v>
      </c>
      <c r="AE182" s="43">
        <v>-25</v>
      </c>
      <c r="AF182" s="42">
        <v>245</v>
      </c>
      <c r="AG182" s="42">
        <v>-6.7</v>
      </c>
      <c r="AH182" s="15">
        <f t="shared" si="18"/>
        <v>0</v>
      </c>
      <c r="AI182" s="15">
        <f>AH181</f>
        <v>0</v>
      </c>
      <c r="AJ182" s="41"/>
      <c r="AK182" s="41"/>
      <c r="AL182" s="41"/>
      <c r="AM182" s="41"/>
      <c r="AN182" s="41"/>
      <c r="AO182" s="40"/>
      <c r="AP182" s="40"/>
      <c r="AQ182" s="40"/>
      <c r="AR182" s="40"/>
      <c r="AS182" s="40"/>
      <c r="AT182" s="40"/>
      <c r="AU182" s="40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BG182" s="39"/>
    </row>
    <row r="183" spans="1:59" ht="15.6" x14ac:dyDescent="0.25">
      <c r="A183" s="58"/>
      <c r="B183" s="15" t="s">
        <v>214</v>
      </c>
      <c r="C183" s="15">
        <v>0.99</v>
      </c>
      <c r="D183" s="57"/>
      <c r="E183" s="57"/>
      <c r="F183" s="49"/>
      <c r="G183" s="15"/>
      <c r="H183" s="15"/>
      <c r="I183" s="15"/>
      <c r="J183" s="49"/>
      <c r="K183" s="49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1"/>
      <c r="AC183" s="42" t="s">
        <v>313</v>
      </c>
      <c r="AD183" s="42">
        <v>-35</v>
      </c>
      <c r="AE183" s="43">
        <v>-22</v>
      </c>
      <c r="AF183" s="42">
        <v>240</v>
      </c>
      <c r="AG183" s="42">
        <v>-5.5</v>
      </c>
      <c r="AH183" s="15">
        <f t="shared" si="18"/>
        <v>0</v>
      </c>
      <c r="AI183" s="15">
        <f t="shared" ref="AI183:AI189" si="21">AI182+$AH$181</f>
        <v>0</v>
      </c>
      <c r="AJ183" s="41"/>
      <c r="AK183" s="41"/>
      <c r="AL183" s="41"/>
      <c r="AM183" s="41"/>
      <c r="AN183" s="41"/>
      <c r="AO183" s="40"/>
      <c r="AP183" s="40"/>
      <c r="AQ183" s="40"/>
      <c r="AR183" s="40"/>
      <c r="AS183" s="40"/>
      <c r="AT183" s="40"/>
      <c r="AU183" s="40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</row>
    <row r="184" spans="1:59" ht="15.6" x14ac:dyDescent="0.25">
      <c r="A184" s="58"/>
      <c r="B184" s="15" t="s">
        <v>216</v>
      </c>
      <c r="C184" s="15">
        <v>0.9</v>
      </c>
      <c r="D184" s="57"/>
      <c r="E184" s="57"/>
      <c r="F184" s="49"/>
      <c r="G184" s="15"/>
      <c r="H184" s="15">
        <v>0.4</v>
      </c>
      <c r="I184" s="15">
        <v>15</v>
      </c>
      <c r="J184" s="49"/>
      <c r="K184" s="49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1"/>
      <c r="AC184" s="42" t="s">
        <v>314</v>
      </c>
      <c r="AD184" s="42">
        <v>-36</v>
      </c>
      <c r="AE184" s="43">
        <v>-25</v>
      </c>
      <c r="AF184" s="42">
        <v>250</v>
      </c>
      <c r="AG184" s="42">
        <v>-6.1</v>
      </c>
      <c r="AH184" s="15">
        <f t="shared" si="18"/>
        <v>0</v>
      </c>
      <c r="AI184" s="15">
        <f t="shared" si="21"/>
        <v>0</v>
      </c>
      <c r="AJ184" s="41"/>
      <c r="AK184" s="41"/>
      <c r="AL184" s="41"/>
      <c r="AM184" s="41"/>
      <c r="AN184" s="41"/>
      <c r="AO184" s="40"/>
      <c r="AP184" s="40"/>
      <c r="AQ184" s="40"/>
      <c r="AR184" s="40"/>
      <c r="AS184" s="40"/>
      <c r="AT184" s="40"/>
      <c r="AU184" s="40"/>
      <c r="AV184" s="39"/>
      <c r="AW184" s="39"/>
      <c r="AX184" s="39"/>
      <c r="AY184" s="39"/>
      <c r="AZ184" s="39"/>
      <c r="BA184" s="39"/>
      <c r="BB184" s="39"/>
      <c r="BC184" s="39"/>
      <c r="BD184" s="39"/>
      <c r="BE184" s="39"/>
      <c r="BF184" s="39"/>
      <c r="BG184" s="39"/>
    </row>
    <row r="185" spans="1:59" ht="15.6" x14ac:dyDescent="0.25">
      <c r="A185" s="58"/>
      <c r="B185" s="15" t="s">
        <v>218</v>
      </c>
      <c r="C185" s="15">
        <v>0.9</v>
      </c>
      <c r="D185" s="57"/>
      <c r="E185" s="57"/>
      <c r="F185" s="49"/>
      <c r="G185" s="15"/>
      <c r="H185" s="15">
        <v>0.7</v>
      </c>
      <c r="I185" s="15">
        <v>25</v>
      </c>
      <c r="J185" s="49"/>
      <c r="K185" s="49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1"/>
      <c r="AC185" s="42" t="s">
        <v>315</v>
      </c>
      <c r="AD185" s="42">
        <v>-39</v>
      </c>
      <c r="AE185" s="43">
        <v>-24</v>
      </c>
      <c r="AF185" s="42">
        <v>250</v>
      </c>
      <c r="AG185" s="42">
        <v>-6.1</v>
      </c>
      <c r="AH185" s="15">
        <f t="shared" si="18"/>
        <v>0</v>
      </c>
      <c r="AI185" s="15">
        <f t="shared" si="21"/>
        <v>0</v>
      </c>
      <c r="AJ185" s="41"/>
      <c r="AK185" s="41"/>
      <c r="AL185" s="41"/>
      <c r="AM185" s="41"/>
      <c r="AN185" s="41"/>
      <c r="AO185" s="40"/>
      <c r="AP185" s="40"/>
      <c r="AQ185" s="40"/>
      <c r="AR185" s="40"/>
      <c r="AS185" s="40"/>
      <c r="AT185" s="40"/>
      <c r="AU185" s="40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</row>
    <row r="186" spans="1:59" ht="15.6" x14ac:dyDescent="0.25">
      <c r="A186" s="58"/>
      <c r="B186" s="15" t="s">
        <v>220</v>
      </c>
      <c r="C186" s="15">
        <v>0.96</v>
      </c>
      <c r="D186" s="57"/>
      <c r="E186" s="57"/>
      <c r="F186" s="49"/>
      <c r="G186" s="15"/>
      <c r="H186" s="15">
        <v>1.5</v>
      </c>
      <c r="I186" s="15">
        <v>35</v>
      </c>
      <c r="J186" s="49"/>
      <c r="K186" s="49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1"/>
      <c r="AC186" s="42" t="s">
        <v>316</v>
      </c>
      <c r="AD186" s="42">
        <v>-39</v>
      </c>
      <c r="AE186" s="43">
        <v>-25</v>
      </c>
      <c r="AF186" s="42">
        <v>258</v>
      </c>
      <c r="AG186" s="42">
        <v>-6.7</v>
      </c>
      <c r="AH186" s="15">
        <f t="shared" si="18"/>
        <v>0</v>
      </c>
      <c r="AI186" s="15">
        <f t="shared" si="21"/>
        <v>0</v>
      </c>
      <c r="AJ186" s="41"/>
      <c r="AK186" s="41"/>
      <c r="AL186" s="41"/>
      <c r="AM186" s="41"/>
      <c r="AN186" s="41"/>
      <c r="AO186" s="40"/>
      <c r="AP186" s="40"/>
      <c r="AQ186" s="40"/>
      <c r="AR186" s="40"/>
      <c r="AS186" s="40"/>
      <c r="AT186" s="40"/>
      <c r="AU186" s="40"/>
      <c r="AV186" s="39"/>
      <c r="AW186" s="39"/>
      <c r="AX186" s="39"/>
      <c r="AY186" s="39"/>
      <c r="AZ186" s="39"/>
      <c r="BA186" s="39"/>
      <c r="BB186" s="39"/>
      <c r="BC186" s="39"/>
      <c r="BD186" s="39"/>
      <c r="BE186" s="39"/>
      <c r="BF186" s="39"/>
      <c r="BG186" s="39"/>
    </row>
    <row r="187" spans="1:59" ht="27.6" x14ac:dyDescent="0.25">
      <c r="A187" s="58"/>
      <c r="B187" s="60" t="s">
        <v>222</v>
      </c>
      <c r="C187" s="15"/>
      <c r="D187" s="57"/>
      <c r="E187" s="57"/>
      <c r="F187" s="49"/>
      <c r="G187" s="15"/>
      <c r="H187" s="15">
        <v>2.2000000000000002</v>
      </c>
      <c r="I187" s="15">
        <v>42</v>
      </c>
      <c r="J187" s="49"/>
      <c r="K187" s="49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1"/>
      <c r="AC187" s="42" t="s">
        <v>317</v>
      </c>
      <c r="AD187" s="42">
        <v>-39</v>
      </c>
      <c r="AE187" s="43">
        <v>-24</v>
      </c>
      <c r="AF187" s="42">
        <v>250</v>
      </c>
      <c r="AG187" s="42">
        <v>-5.8</v>
      </c>
      <c r="AH187" s="15">
        <f t="shared" si="18"/>
        <v>0</v>
      </c>
      <c r="AI187" s="15">
        <f t="shared" si="21"/>
        <v>0</v>
      </c>
      <c r="AJ187" s="41"/>
      <c r="AK187" s="41"/>
      <c r="AL187" s="41"/>
      <c r="AM187" s="41"/>
      <c r="AN187" s="41"/>
      <c r="AO187" s="40"/>
      <c r="AP187" s="40"/>
      <c r="AQ187" s="40"/>
      <c r="AR187" s="40"/>
      <c r="AS187" s="40"/>
      <c r="AT187" s="40"/>
      <c r="AU187" s="40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</row>
    <row r="188" spans="1:59" ht="15.6" x14ac:dyDescent="0.25">
      <c r="A188" s="58"/>
      <c r="B188" s="15" t="s">
        <v>177</v>
      </c>
      <c r="C188" s="15">
        <v>1.02</v>
      </c>
      <c r="D188" s="57"/>
      <c r="E188" s="57"/>
      <c r="F188" s="49"/>
      <c r="G188" s="15"/>
      <c r="H188" s="15">
        <v>3.7</v>
      </c>
      <c r="I188" s="15">
        <v>60</v>
      </c>
      <c r="J188" s="49"/>
      <c r="K188" s="49"/>
      <c r="L188" s="51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1"/>
      <c r="AC188" s="42" t="s">
        <v>318</v>
      </c>
      <c r="AD188" s="42">
        <v>-37</v>
      </c>
      <c r="AE188" s="43">
        <v>-23</v>
      </c>
      <c r="AF188" s="42">
        <v>248</v>
      </c>
      <c r="AG188" s="42">
        <v>-6.4</v>
      </c>
      <c r="AH188" s="15">
        <f t="shared" si="18"/>
        <v>0</v>
      </c>
      <c r="AI188" s="15">
        <f t="shared" si="21"/>
        <v>0</v>
      </c>
      <c r="AJ188" s="41"/>
      <c r="AK188" s="41"/>
      <c r="AL188" s="41"/>
      <c r="AM188" s="41"/>
      <c r="AN188" s="41"/>
      <c r="AO188" s="40"/>
      <c r="AP188" s="40"/>
      <c r="AQ188" s="40"/>
      <c r="AR188" s="40"/>
      <c r="AS188" s="40"/>
      <c r="AT188" s="40"/>
      <c r="AU188" s="40"/>
      <c r="AV188" s="39"/>
      <c r="AW188" s="39"/>
      <c r="AX188" s="39"/>
      <c r="AY188" s="39"/>
      <c r="AZ188" s="39"/>
      <c r="BA188" s="39"/>
      <c r="BB188" s="39"/>
      <c r="BC188" s="39"/>
      <c r="BD188" s="39"/>
      <c r="BE188" s="39"/>
      <c r="BF188" s="39"/>
      <c r="BG188" s="39"/>
    </row>
    <row r="189" spans="1:59" ht="15.6" x14ac:dyDescent="0.25">
      <c r="A189" s="58"/>
      <c r="B189" s="15" t="s">
        <v>224</v>
      </c>
      <c r="C189" s="15">
        <v>1.54</v>
      </c>
      <c r="D189" s="57"/>
      <c r="E189" s="57"/>
      <c r="F189" s="49"/>
      <c r="G189" s="15"/>
      <c r="H189" s="15">
        <v>4</v>
      </c>
      <c r="I189" s="15">
        <v>60</v>
      </c>
      <c r="J189" s="49"/>
      <c r="K189" s="49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1"/>
      <c r="AC189" s="42" t="s">
        <v>319</v>
      </c>
      <c r="AD189" s="42">
        <v>-37</v>
      </c>
      <c r="AE189" s="43">
        <v>-26</v>
      </c>
      <c r="AF189" s="42">
        <v>251</v>
      </c>
      <c r="AG189" s="42">
        <v>-6.9</v>
      </c>
      <c r="AH189" s="15">
        <f t="shared" si="18"/>
        <v>0</v>
      </c>
      <c r="AI189" s="15">
        <f t="shared" si="21"/>
        <v>0</v>
      </c>
      <c r="AJ189" s="41"/>
      <c r="AK189" s="41"/>
      <c r="AL189" s="41"/>
      <c r="AM189" s="41"/>
      <c r="AN189" s="41"/>
      <c r="AO189" s="40"/>
      <c r="AP189" s="40"/>
      <c r="AQ189" s="40"/>
      <c r="AR189" s="40"/>
      <c r="AS189" s="40"/>
      <c r="AT189" s="40"/>
      <c r="AU189" s="40"/>
      <c r="AV189" s="39"/>
      <c r="AW189" s="39"/>
      <c r="AX189" s="39"/>
      <c r="AY189" s="39"/>
      <c r="AZ189" s="39"/>
      <c r="BA189" s="39"/>
      <c r="BB189" s="39"/>
      <c r="BC189" s="39"/>
      <c r="BD189" s="39"/>
      <c r="BE189" s="39"/>
      <c r="BF189" s="39"/>
      <c r="BG189" s="39"/>
    </row>
    <row r="190" spans="1:59" ht="15.6" x14ac:dyDescent="0.25">
      <c r="A190" s="58"/>
      <c r="B190" s="15" t="s">
        <v>225</v>
      </c>
      <c r="C190" s="59">
        <v>1.01</v>
      </c>
      <c r="D190" s="57"/>
      <c r="E190" s="57"/>
      <c r="F190" s="49"/>
      <c r="G190" s="15"/>
      <c r="H190" s="15">
        <v>5.5</v>
      </c>
      <c r="I190" s="15">
        <v>70</v>
      </c>
      <c r="J190" s="49"/>
      <c r="K190" s="49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1"/>
      <c r="AC190" s="46" t="s">
        <v>176</v>
      </c>
      <c r="AD190" s="45"/>
      <c r="AE190" s="45"/>
      <c r="AF190" s="45"/>
      <c r="AG190" s="44"/>
      <c r="AH190" s="15">
        <f t="shared" si="18"/>
        <v>0</v>
      </c>
      <c r="AI190" s="15"/>
      <c r="AJ190" s="41"/>
      <c r="AK190" s="41"/>
      <c r="AL190" s="41"/>
      <c r="AM190" s="41"/>
      <c r="AN190" s="41"/>
      <c r="AO190" s="40"/>
      <c r="AP190" s="40"/>
      <c r="AQ190" s="40"/>
      <c r="AR190" s="40"/>
      <c r="AS190" s="40"/>
      <c r="AT190" s="40"/>
      <c r="AU190" s="40"/>
      <c r="AV190" s="39"/>
      <c r="AW190" s="39"/>
      <c r="AX190" s="39"/>
      <c r="AY190" s="39"/>
      <c r="AZ190" s="39"/>
      <c r="BA190" s="39"/>
      <c r="BB190" s="39"/>
      <c r="BC190" s="39"/>
      <c r="BD190" s="39"/>
      <c r="BE190" s="39"/>
      <c r="BF190" s="39"/>
      <c r="BG190" s="39"/>
    </row>
    <row r="191" spans="1:59" ht="15.6" x14ac:dyDescent="0.25">
      <c r="A191" s="58"/>
      <c r="B191" s="15" t="s">
        <v>227</v>
      </c>
      <c r="C191" s="15">
        <v>1.05</v>
      </c>
      <c r="D191" s="57"/>
      <c r="E191" s="57"/>
      <c r="F191" s="49"/>
      <c r="G191" s="15"/>
      <c r="H191" s="15">
        <v>7.5</v>
      </c>
      <c r="I191" s="15">
        <v>80</v>
      </c>
      <c r="J191" s="49"/>
      <c r="K191" s="49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1"/>
      <c r="AC191" s="42" t="s">
        <v>320</v>
      </c>
      <c r="AD191" s="42">
        <v>-31</v>
      </c>
      <c r="AE191" s="43">
        <v>-18</v>
      </c>
      <c r="AF191" s="42">
        <v>232</v>
      </c>
      <c r="AG191" s="42">
        <v>-4.2</v>
      </c>
      <c r="AH191" s="15">
        <f t="shared" si="18"/>
        <v>0</v>
      </c>
      <c r="AI191" s="15">
        <f>AH190</f>
        <v>0</v>
      </c>
      <c r="AJ191" s="41"/>
      <c r="AK191" s="41"/>
      <c r="AL191" s="41"/>
      <c r="AM191" s="41"/>
      <c r="AN191" s="41"/>
      <c r="AO191" s="40"/>
      <c r="AP191" s="40"/>
      <c r="AQ191" s="40"/>
      <c r="AR191" s="40"/>
      <c r="AS191" s="40"/>
      <c r="AT191" s="40"/>
      <c r="AU191" s="40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</row>
    <row r="192" spans="1:59" ht="15.6" x14ac:dyDescent="0.25">
      <c r="A192" s="58"/>
      <c r="B192" s="15" t="s">
        <v>229</v>
      </c>
      <c r="C192" s="15">
        <v>1.06</v>
      </c>
      <c r="D192" s="57"/>
      <c r="E192" s="57"/>
      <c r="F192" s="49"/>
      <c r="G192" s="15"/>
      <c r="H192" s="15">
        <v>11</v>
      </c>
      <c r="I192" s="15">
        <v>100</v>
      </c>
      <c r="J192" s="49"/>
      <c r="K192" s="49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1"/>
      <c r="AC192" s="42" t="s">
        <v>321</v>
      </c>
      <c r="AD192" s="42">
        <v>-32</v>
      </c>
      <c r="AE192" s="43">
        <v>-18</v>
      </c>
      <c r="AF192" s="42">
        <v>240</v>
      </c>
      <c r="AG192" s="42">
        <v>-4</v>
      </c>
      <c r="AH192" s="15">
        <f t="shared" si="18"/>
        <v>0</v>
      </c>
      <c r="AI192" s="15">
        <f>AI191+$AH$190</f>
        <v>0</v>
      </c>
      <c r="AJ192" s="41"/>
      <c r="AK192" s="41"/>
      <c r="AL192" s="41"/>
      <c r="AM192" s="41"/>
      <c r="AN192" s="41"/>
      <c r="AO192" s="40"/>
      <c r="AP192" s="40"/>
      <c r="AQ192" s="40"/>
      <c r="AR192" s="40"/>
      <c r="AS192" s="40"/>
      <c r="AT192" s="40"/>
      <c r="AU192" s="40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</row>
    <row r="193" spans="1:59" ht="15.6" x14ac:dyDescent="0.25">
      <c r="A193" s="58"/>
      <c r="B193" s="15" t="s">
        <v>231</v>
      </c>
      <c r="C193" s="15">
        <v>1.78</v>
      </c>
      <c r="D193" s="57"/>
      <c r="E193" s="57"/>
      <c r="F193" s="49"/>
      <c r="G193" s="15"/>
      <c r="H193" s="15">
        <v>15</v>
      </c>
      <c r="I193" s="15">
        <v>120</v>
      </c>
      <c r="J193" s="49"/>
      <c r="K193" s="49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1"/>
      <c r="AC193" s="42" t="s">
        <v>322</v>
      </c>
      <c r="AD193" s="42">
        <v>-33</v>
      </c>
      <c r="AE193" s="43">
        <v>-19</v>
      </c>
      <c r="AF193" s="42">
        <v>250</v>
      </c>
      <c r="AG193" s="42">
        <v>-4.4000000000000004</v>
      </c>
      <c r="AH193" s="15">
        <f t="shared" si="18"/>
        <v>0</v>
      </c>
      <c r="AI193" s="15">
        <f>AI192+$AH$190</f>
        <v>0</v>
      </c>
      <c r="AJ193" s="41"/>
      <c r="AK193" s="41"/>
      <c r="AL193" s="41"/>
      <c r="AM193" s="41"/>
      <c r="AN193" s="41"/>
      <c r="AO193" s="40"/>
      <c r="AP193" s="40"/>
      <c r="AQ193" s="40"/>
      <c r="AR193" s="40"/>
      <c r="AS193" s="40"/>
      <c r="AT193" s="40"/>
      <c r="AU193" s="40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</row>
    <row r="194" spans="1:59" ht="15.6" x14ac:dyDescent="0.25">
      <c r="A194" s="58"/>
      <c r="B194" s="15" t="s">
        <v>100</v>
      </c>
      <c r="C194" s="15">
        <v>1.08</v>
      </c>
      <c r="D194" s="57"/>
      <c r="E194" s="57"/>
      <c r="F194" s="49"/>
      <c r="G194" s="15"/>
      <c r="H194" s="15">
        <v>18.5</v>
      </c>
      <c r="I194" s="15">
        <v>130</v>
      </c>
      <c r="J194" s="49"/>
      <c r="K194" s="49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1"/>
      <c r="AC194" s="46" t="s">
        <v>111</v>
      </c>
      <c r="AD194" s="45"/>
      <c r="AE194" s="45"/>
      <c r="AF194" s="45"/>
      <c r="AG194" s="44"/>
      <c r="AH194" s="15">
        <f t="shared" si="18"/>
        <v>0</v>
      </c>
      <c r="AI194" s="15"/>
      <c r="AJ194" s="41"/>
      <c r="AK194" s="41"/>
      <c r="AL194" s="41"/>
      <c r="AM194" s="41"/>
      <c r="AN194" s="41"/>
      <c r="AO194" s="40"/>
      <c r="AP194" s="40"/>
      <c r="AQ194" s="40"/>
      <c r="AR194" s="40"/>
      <c r="AS194" s="40"/>
      <c r="AT194" s="40"/>
      <c r="AU194" s="40"/>
      <c r="AV194" s="39"/>
      <c r="AW194" s="39"/>
      <c r="AX194" s="39"/>
      <c r="AY194" s="39"/>
      <c r="AZ194" s="39"/>
      <c r="BA194" s="39"/>
      <c r="BB194" s="39"/>
      <c r="BC194" s="39"/>
      <c r="BD194" s="39"/>
      <c r="BE194" s="39"/>
      <c r="BF194" s="39"/>
      <c r="BG194" s="39"/>
    </row>
    <row r="195" spans="1:59" ht="15.6" x14ac:dyDescent="0.25">
      <c r="A195" s="58"/>
      <c r="B195" s="15" t="s">
        <v>234</v>
      </c>
      <c r="C195" s="15">
        <v>1.77</v>
      </c>
      <c r="D195" s="57"/>
      <c r="E195" s="57"/>
      <c r="F195" s="49"/>
      <c r="G195" s="15"/>
      <c r="H195" s="15">
        <v>22</v>
      </c>
      <c r="I195" s="15">
        <v>150</v>
      </c>
      <c r="J195" s="49"/>
      <c r="K195" s="49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1"/>
      <c r="AC195" s="42" t="s">
        <v>323</v>
      </c>
      <c r="AD195" s="42">
        <v>-39</v>
      </c>
      <c r="AE195" s="43">
        <v>-24</v>
      </c>
      <c r="AF195" s="42">
        <v>274</v>
      </c>
      <c r="AG195" s="42">
        <v>-4.9000000000000004</v>
      </c>
      <c r="AH195" s="15">
        <f t="shared" si="18"/>
        <v>0</v>
      </c>
      <c r="AI195" s="15">
        <f>AH194</f>
        <v>0</v>
      </c>
      <c r="AJ195" s="41"/>
      <c r="AK195" s="41"/>
      <c r="AL195" s="41"/>
      <c r="AM195" s="41"/>
      <c r="AN195" s="41"/>
      <c r="AO195" s="40"/>
      <c r="AP195" s="40"/>
      <c r="AQ195" s="40"/>
      <c r="AR195" s="40"/>
      <c r="AS195" s="40"/>
      <c r="AT195" s="40"/>
      <c r="AU195" s="40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</row>
    <row r="196" spans="1:59" ht="15.6" x14ac:dyDescent="0.25">
      <c r="A196" s="58"/>
      <c r="B196" s="15" t="s">
        <v>236</v>
      </c>
      <c r="C196" s="15">
        <v>1.54</v>
      </c>
      <c r="D196" s="57"/>
      <c r="E196" s="57"/>
      <c r="F196" s="49"/>
      <c r="G196" s="15"/>
      <c r="H196" s="15">
        <v>30</v>
      </c>
      <c r="I196" s="15">
        <v>170</v>
      </c>
      <c r="J196" s="49"/>
      <c r="K196" s="49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1"/>
      <c r="AC196" s="42" t="s">
        <v>324</v>
      </c>
      <c r="AD196" s="42">
        <v>-41</v>
      </c>
      <c r="AE196" s="43">
        <v>-28</v>
      </c>
      <c r="AF196" s="42">
        <v>316</v>
      </c>
      <c r="AG196" s="42">
        <v>-8.4</v>
      </c>
      <c r="AH196" s="15">
        <f t="shared" si="18"/>
        <v>0</v>
      </c>
      <c r="AI196" s="15">
        <f t="shared" ref="AI196:AI205" si="22">AI195+$AH$194</f>
        <v>0</v>
      </c>
      <c r="AJ196" s="41"/>
      <c r="AK196" s="41"/>
      <c r="AL196" s="41"/>
      <c r="AM196" s="41"/>
      <c r="AN196" s="41"/>
      <c r="AO196" s="40"/>
      <c r="AP196" s="40"/>
      <c r="AQ196" s="40"/>
      <c r="AR196" s="40"/>
      <c r="AS196" s="40"/>
      <c r="AT196" s="40"/>
      <c r="AU196" s="40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</row>
    <row r="197" spans="1:59" ht="15.6" x14ac:dyDescent="0.25">
      <c r="A197" s="58"/>
      <c r="B197" s="15" t="s">
        <v>232</v>
      </c>
      <c r="C197" s="15">
        <v>1.0900000000000001</v>
      </c>
      <c r="D197" s="57"/>
      <c r="E197" s="57"/>
      <c r="F197" s="49"/>
      <c r="G197" s="15"/>
      <c r="H197" s="15">
        <v>37</v>
      </c>
      <c r="I197" s="15">
        <v>190</v>
      </c>
      <c r="J197" s="49"/>
      <c r="K197" s="49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1"/>
      <c r="AC197" s="42" t="s">
        <v>325</v>
      </c>
      <c r="AD197" s="42">
        <v>-34</v>
      </c>
      <c r="AE197" s="43">
        <v>-21</v>
      </c>
      <c r="AF197" s="42">
        <v>253</v>
      </c>
      <c r="AG197" s="42">
        <v>-4.2</v>
      </c>
      <c r="AH197" s="15">
        <f t="shared" si="18"/>
        <v>0</v>
      </c>
      <c r="AI197" s="15">
        <f t="shared" si="22"/>
        <v>0</v>
      </c>
      <c r="AJ197" s="41"/>
      <c r="AK197" s="41"/>
      <c r="AL197" s="41"/>
      <c r="AM197" s="41"/>
      <c r="AN197" s="41"/>
      <c r="AO197" s="40"/>
      <c r="AP197" s="40"/>
      <c r="AQ197" s="40"/>
      <c r="AR197" s="40"/>
      <c r="AS197" s="40"/>
      <c r="AT197" s="40"/>
      <c r="AU197" s="40"/>
      <c r="AV197" s="39"/>
      <c r="AW197" s="39"/>
      <c r="AX197" s="39"/>
      <c r="AY197" s="39"/>
      <c r="AZ197" s="39"/>
      <c r="BA197" s="39"/>
      <c r="BB197" s="39"/>
      <c r="BC197" s="39"/>
      <c r="BD197" s="39"/>
      <c r="BE197" s="39"/>
      <c r="BF197" s="39"/>
      <c r="BG197" s="39"/>
    </row>
    <row r="198" spans="1:59" ht="15.6" x14ac:dyDescent="0.25">
      <c r="A198" s="58"/>
      <c r="B198" s="15" t="s">
        <v>238</v>
      </c>
      <c r="C198" s="15">
        <v>2.09</v>
      </c>
      <c r="D198" s="57"/>
      <c r="E198" s="57"/>
      <c r="F198" s="49"/>
      <c r="G198" s="15"/>
      <c r="H198" s="15">
        <v>45</v>
      </c>
      <c r="I198" s="15">
        <v>220</v>
      </c>
      <c r="J198" s="49"/>
      <c r="K198" s="49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1"/>
      <c r="AC198" s="42" t="s">
        <v>326</v>
      </c>
      <c r="AD198" s="42">
        <v>-44</v>
      </c>
      <c r="AE198" s="43">
        <v>-29</v>
      </c>
      <c r="AF198" s="42">
        <v>303</v>
      </c>
      <c r="AG198" s="42">
        <v>-7.5</v>
      </c>
      <c r="AH198" s="15">
        <f t="shared" ref="AH198:AH261" si="23">IF(AC198=$AK$5,1,0)</f>
        <v>0</v>
      </c>
      <c r="AI198" s="15">
        <f t="shared" si="22"/>
        <v>0</v>
      </c>
      <c r="AJ198" s="41"/>
      <c r="AK198" s="41"/>
      <c r="AL198" s="41"/>
      <c r="AM198" s="41"/>
      <c r="AN198" s="41"/>
      <c r="AO198" s="40"/>
      <c r="AP198" s="40"/>
      <c r="AQ198" s="40"/>
      <c r="AR198" s="40"/>
      <c r="AS198" s="40"/>
      <c r="AT198" s="40"/>
      <c r="AU198" s="40"/>
      <c r="AV198" s="39"/>
      <c r="AW198" s="39"/>
      <c r="AX198" s="39"/>
      <c r="AY198" s="39"/>
      <c r="AZ198" s="39"/>
      <c r="BA198" s="39"/>
      <c r="BB198" s="39"/>
      <c r="BC198" s="39"/>
      <c r="BD198" s="39"/>
      <c r="BE198" s="39"/>
      <c r="BF198" s="39"/>
      <c r="BG198" s="39"/>
    </row>
    <row r="199" spans="1:59" ht="15.6" x14ac:dyDescent="0.25">
      <c r="A199" s="58"/>
      <c r="B199" s="57"/>
      <c r="C199" s="57"/>
      <c r="D199" s="57"/>
      <c r="E199" s="57"/>
      <c r="F199" s="49"/>
      <c r="G199" s="15"/>
      <c r="H199" s="15">
        <v>55</v>
      </c>
      <c r="I199" s="15">
        <v>260</v>
      </c>
      <c r="J199" s="49"/>
      <c r="K199" s="49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1"/>
      <c r="AC199" s="42" t="s">
        <v>327</v>
      </c>
      <c r="AD199" s="42">
        <v>-43</v>
      </c>
      <c r="AE199" s="43">
        <v>-28</v>
      </c>
      <c r="AF199" s="42">
        <v>287</v>
      </c>
      <c r="AG199" s="42">
        <v>-6.6</v>
      </c>
      <c r="AH199" s="15">
        <f t="shared" si="23"/>
        <v>0</v>
      </c>
      <c r="AI199" s="15">
        <f t="shared" si="22"/>
        <v>0</v>
      </c>
      <c r="AJ199" s="41"/>
      <c r="AK199" s="41"/>
      <c r="AL199" s="41"/>
      <c r="AM199" s="41"/>
      <c r="AN199" s="41"/>
      <c r="AO199" s="40"/>
      <c r="AP199" s="40"/>
      <c r="AQ199" s="40"/>
      <c r="AR199" s="40"/>
      <c r="AS199" s="40"/>
      <c r="AT199" s="40"/>
      <c r="AU199" s="40"/>
      <c r="AV199" s="39"/>
      <c r="AW199" s="39"/>
      <c r="AX199" s="39"/>
      <c r="AY199" s="39"/>
      <c r="AZ199" s="39"/>
      <c r="BA199" s="39"/>
      <c r="BB199" s="39"/>
      <c r="BC199" s="39"/>
      <c r="BD199" s="39"/>
      <c r="BE199" s="39"/>
      <c r="BF199" s="39"/>
      <c r="BG199" s="39"/>
    </row>
    <row r="200" spans="1:59" ht="15.6" x14ac:dyDescent="0.25">
      <c r="A200" s="58"/>
      <c r="B200" s="57"/>
      <c r="C200" s="57"/>
      <c r="D200" s="57"/>
      <c r="E200" s="57"/>
      <c r="F200" s="49"/>
      <c r="G200" s="15"/>
      <c r="H200" s="15">
        <v>75</v>
      </c>
      <c r="I200" s="15">
        <v>330</v>
      </c>
      <c r="J200" s="49"/>
      <c r="K200" s="49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1"/>
      <c r="AC200" s="42" t="s">
        <v>328</v>
      </c>
      <c r="AD200" s="42">
        <v>-35</v>
      </c>
      <c r="AE200" s="43">
        <v>-21</v>
      </c>
      <c r="AF200" s="42">
        <v>261</v>
      </c>
      <c r="AG200" s="42">
        <v>-4.5</v>
      </c>
      <c r="AH200" s="15">
        <f t="shared" si="23"/>
        <v>0</v>
      </c>
      <c r="AI200" s="15">
        <f t="shared" si="22"/>
        <v>0</v>
      </c>
      <c r="AJ200" s="41"/>
      <c r="AK200" s="41"/>
      <c r="AL200" s="41"/>
      <c r="AM200" s="41"/>
      <c r="AN200" s="41"/>
      <c r="AO200" s="40"/>
      <c r="AP200" s="40"/>
      <c r="AQ200" s="40"/>
      <c r="AR200" s="40"/>
      <c r="AS200" s="40"/>
      <c r="AT200" s="40"/>
      <c r="AU200" s="40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F200" s="39"/>
      <c r="BG200" s="39"/>
    </row>
    <row r="201" spans="1:59" ht="15.6" x14ac:dyDescent="0.25">
      <c r="A201" s="39"/>
      <c r="B201" s="40"/>
      <c r="C201" s="40"/>
      <c r="D201" s="40"/>
      <c r="E201" s="40"/>
      <c r="F201" s="49"/>
      <c r="G201" s="15"/>
      <c r="H201" s="15">
        <v>90</v>
      </c>
      <c r="I201" s="15">
        <v>370</v>
      </c>
      <c r="J201" s="49"/>
      <c r="K201" s="49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1"/>
      <c r="AC201" s="42" t="s">
        <v>329</v>
      </c>
      <c r="AD201" s="42">
        <v>-39</v>
      </c>
      <c r="AE201" s="43">
        <v>-25</v>
      </c>
      <c r="AF201" s="42">
        <v>276</v>
      </c>
      <c r="AG201" s="42">
        <v>-5.7</v>
      </c>
      <c r="AH201" s="15">
        <f t="shared" si="23"/>
        <v>0</v>
      </c>
      <c r="AI201" s="15">
        <f t="shared" si="22"/>
        <v>0</v>
      </c>
      <c r="AJ201" s="41"/>
      <c r="AK201" s="41"/>
      <c r="AL201" s="41"/>
      <c r="AM201" s="41"/>
      <c r="AN201" s="41"/>
      <c r="AO201" s="40"/>
      <c r="AP201" s="40"/>
      <c r="AQ201" s="40"/>
      <c r="AR201" s="40"/>
      <c r="AS201" s="40"/>
      <c r="AT201" s="40"/>
      <c r="AU201" s="40"/>
      <c r="AV201" s="39"/>
      <c r="AW201" s="39"/>
      <c r="AX201" s="39"/>
      <c r="AY201" s="39"/>
      <c r="AZ201" s="39"/>
      <c r="BA201" s="39"/>
      <c r="BB201" s="39"/>
      <c r="BC201" s="39"/>
      <c r="BD201" s="39"/>
      <c r="BE201" s="39"/>
      <c r="BF201" s="39"/>
      <c r="BG201" s="39"/>
    </row>
    <row r="202" spans="1:59" ht="15.6" x14ac:dyDescent="0.25">
      <c r="A202" s="39"/>
      <c r="B202" s="40"/>
      <c r="C202" s="40"/>
      <c r="D202" s="40"/>
      <c r="E202" s="40"/>
      <c r="F202" s="49"/>
      <c r="G202" s="15"/>
      <c r="H202" s="15">
        <v>110</v>
      </c>
      <c r="I202" s="15">
        <v>420</v>
      </c>
      <c r="J202" s="49"/>
      <c r="K202" s="49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1"/>
      <c r="AC202" s="42" t="s">
        <v>330</v>
      </c>
      <c r="AD202" s="42">
        <v>-41</v>
      </c>
      <c r="AE202" s="43">
        <v>-27</v>
      </c>
      <c r="AF202" s="42">
        <v>297</v>
      </c>
      <c r="AG202" s="42">
        <v>-6.5</v>
      </c>
      <c r="AH202" s="15">
        <f t="shared" si="23"/>
        <v>0</v>
      </c>
      <c r="AI202" s="15">
        <f t="shared" si="22"/>
        <v>0</v>
      </c>
      <c r="AJ202" s="41"/>
      <c r="AK202" s="41"/>
      <c r="AL202" s="41"/>
      <c r="AM202" s="41"/>
      <c r="AN202" s="41"/>
      <c r="AO202" s="40"/>
      <c r="AP202" s="40"/>
      <c r="AQ202" s="40"/>
      <c r="AR202" s="40"/>
      <c r="AS202" s="40"/>
      <c r="AT202" s="40"/>
      <c r="AU202" s="40"/>
      <c r="AV202" s="39"/>
      <c r="AW202" s="39"/>
      <c r="AX202" s="39"/>
      <c r="AY202" s="39"/>
      <c r="AZ202" s="39"/>
      <c r="BA202" s="39"/>
      <c r="BB202" s="39"/>
      <c r="BC202" s="39"/>
      <c r="BD202" s="39"/>
      <c r="BE202" s="39"/>
      <c r="BF202" s="39"/>
      <c r="BG202" s="39"/>
    </row>
    <row r="203" spans="1:59" ht="15.6" x14ac:dyDescent="0.25">
      <c r="A203" s="39"/>
      <c r="B203" s="40"/>
      <c r="C203" s="40"/>
      <c r="D203" s="40"/>
      <c r="E203" s="40"/>
      <c r="F203" s="49"/>
      <c r="G203" s="15"/>
      <c r="H203" s="15">
        <v>132</v>
      </c>
      <c r="I203" s="15">
        <v>460</v>
      </c>
      <c r="J203" s="49"/>
      <c r="K203" s="49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1"/>
      <c r="AC203" s="42" t="s">
        <v>331</v>
      </c>
      <c r="AD203" s="42">
        <v>-40</v>
      </c>
      <c r="AE203" s="43">
        <v>-25</v>
      </c>
      <c r="AF203" s="42">
        <v>289</v>
      </c>
      <c r="AG203" s="42">
        <v>-5.6</v>
      </c>
      <c r="AH203" s="15">
        <f t="shared" si="23"/>
        <v>0</v>
      </c>
      <c r="AI203" s="15">
        <f t="shared" si="22"/>
        <v>0</v>
      </c>
      <c r="AJ203" s="41"/>
      <c r="AK203" s="41"/>
      <c r="AL203" s="41"/>
      <c r="AM203" s="41"/>
      <c r="AN203" s="41"/>
      <c r="AO203" s="40"/>
      <c r="AP203" s="40"/>
      <c r="AQ203" s="40"/>
      <c r="AR203" s="40"/>
      <c r="AS203" s="40"/>
      <c r="AT203" s="40"/>
      <c r="AU203" s="40"/>
      <c r="AV203" s="39"/>
      <c r="AW203" s="39"/>
      <c r="AX203" s="39"/>
      <c r="AY203" s="39"/>
      <c r="AZ203" s="39"/>
      <c r="BA203" s="39"/>
      <c r="BB203" s="39"/>
      <c r="BC203" s="39"/>
      <c r="BD203" s="39"/>
      <c r="BE203" s="39"/>
      <c r="BF203" s="39"/>
      <c r="BG203" s="39"/>
    </row>
    <row r="204" spans="1:59" ht="15.6" x14ac:dyDescent="0.25">
      <c r="A204" s="39"/>
      <c r="B204" s="40"/>
      <c r="C204" s="40"/>
      <c r="D204" s="40"/>
      <c r="E204" s="40"/>
      <c r="F204" s="49"/>
      <c r="G204" s="15"/>
      <c r="H204" s="15">
        <v>160</v>
      </c>
      <c r="I204" s="15">
        <v>520</v>
      </c>
      <c r="J204" s="49"/>
      <c r="K204" s="49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1"/>
      <c r="AC204" s="42" t="s">
        <v>332</v>
      </c>
      <c r="AD204" s="42">
        <v>-45</v>
      </c>
      <c r="AE204" s="43">
        <v>-29</v>
      </c>
      <c r="AF204" s="42">
        <v>285</v>
      </c>
      <c r="AG204" s="42">
        <v>-6.9</v>
      </c>
      <c r="AH204" s="15">
        <f t="shared" si="23"/>
        <v>0</v>
      </c>
      <c r="AI204" s="15">
        <f t="shared" si="22"/>
        <v>0</v>
      </c>
      <c r="AJ204" s="41"/>
      <c r="AK204" s="41"/>
      <c r="AL204" s="41"/>
      <c r="AM204" s="41"/>
      <c r="AN204" s="41"/>
      <c r="AO204" s="40"/>
      <c r="AP204" s="40"/>
      <c r="AQ204" s="40"/>
      <c r="AR204" s="40"/>
      <c r="AS204" s="40"/>
      <c r="AT204" s="40"/>
      <c r="AU204" s="40"/>
      <c r="AV204" s="39"/>
      <c r="AW204" s="39"/>
      <c r="AX204" s="39"/>
      <c r="AY204" s="39"/>
      <c r="AZ204" s="39"/>
      <c r="BA204" s="39"/>
      <c r="BB204" s="39"/>
      <c r="BC204" s="39"/>
      <c r="BD204" s="39"/>
      <c r="BE204" s="39"/>
      <c r="BF204" s="39"/>
      <c r="BG204" s="39"/>
    </row>
    <row r="205" spans="1:59" ht="31.5" customHeight="1" x14ac:dyDescent="0.25">
      <c r="A205" s="39"/>
      <c r="B205" s="40"/>
      <c r="C205" s="40"/>
      <c r="D205" s="40"/>
      <c r="E205" s="40"/>
      <c r="F205" s="49"/>
      <c r="G205" s="15"/>
      <c r="H205" s="15">
        <v>185</v>
      </c>
      <c r="I205" s="15">
        <v>600</v>
      </c>
      <c r="J205" s="49"/>
      <c r="K205" s="49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1"/>
      <c r="AC205" s="42" t="s">
        <v>333</v>
      </c>
      <c r="AD205" s="42">
        <v>-38</v>
      </c>
      <c r="AE205" s="43">
        <v>-22</v>
      </c>
      <c r="AF205" s="42">
        <v>278</v>
      </c>
      <c r="AG205" s="42">
        <v>-5.4</v>
      </c>
      <c r="AH205" s="15">
        <f t="shared" si="23"/>
        <v>0</v>
      </c>
      <c r="AI205" s="15">
        <f t="shared" si="22"/>
        <v>0</v>
      </c>
      <c r="AJ205" s="41"/>
      <c r="AK205" s="41"/>
      <c r="AL205" s="41"/>
      <c r="AM205" s="41"/>
      <c r="AN205" s="41"/>
      <c r="AO205" s="40"/>
      <c r="AP205" s="40"/>
      <c r="AQ205" s="40"/>
      <c r="AR205" s="40"/>
      <c r="AS205" s="40"/>
      <c r="AT205" s="40"/>
      <c r="AU205" s="40"/>
      <c r="AV205" s="39"/>
      <c r="AW205" s="39"/>
      <c r="AX205" s="39"/>
      <c r="AY205" s="39"/>
      <c r="AZ205" s="39"/>
      <c r="BA205" s="39"/>
      <c r="BB205" s="39"/>
      <c r="BC205" s="39"/>
      <c r="BD205" s="39"/>
      <c r="BE205" s="39"/>
      <c r="BF205" s="39"/>
      <c r="BG205" s="39"/>
    </row>
    <row r="206" spans="1:59" ht="15.6" customHeight="1" x14ac:dyDescent="0.25">
      <c r="A206" s="39"/>
      <c r="B206" s="40"/>
      <c r="C206" s="40"/>
      <c r="D206" s="40"/>
      <c r="E206" s="40"/>
      <c r="F206" s="49"/>
      <c r="G206" s="15"/>
      <c r="H206" s="15">
        <v>200</v>
      </c>
      <c r="I206" s="15">
        <v>590</v>
      </c>
      <c r="J206" s="49"/>
      <c r="K206" s="49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1"/>
      <c r="AC206" s="46" t="s">
        <v>83</v>
      </c>
      <c r="AD206" s="45"/>
      <c r="AE206" s="45"/>
      <c r="AF206" s="45"/>
      <c r="AG206" s="44"/>
      <c r="AH206" s="15">
        <f t="shared" si="23"/>
        <v>0</v>
      </c>
      <c r="AI206" s="15"/>
      <c r="AJ206" s="41"/>
      <c r="AK206" s="41"/>
      <c r="AL206" s="41"/>
      <c r="AM206" s="41"/>
      <c r="AN206" s="41"/>
      <c r="AO206" s="40"/>
      <c r="AP206" s="40"/>
      <c r="AQ206" s="40"/>
      <c r="AR206" s="40"/>
      <c r="AS206" s="40"/>
      <c r="AT206" s="40"/>
      <c r="AU206" s="40"/>
      <c r="AV206" s="39"/>
      <c r="AW206" s="39"/>
      <c r="AX206" s="39"/>
      <c r="AY206" s="39"/>
      <c r="AZ206" s="39"/>
      <c r="BA206" s="39"/>
      <c r="BB206" s="39"/>
      <c r="BC206" s="39"/>
      <c r="BD206" s="39"/>
      <c r="BE206" s="39"/>
      <c r="BF206" s="39"/>
      <c r="BG206" s="39"/>
    </row>
    <row r="207" spans="1:59" ht="15.6" x14ac:dyDescent="0.25">
      <c r="A207" s="39"/>
      <c r="B207" s="40"/>
      <c r="C207" s="40"/>
      <c r="D207" s="40"/>
      <c r="E207" s="40"/>
      <c r="F207" s="49"/>
      <c r="G207" s="15"/>
      <c r="H207" s="15">
        <v>220</v>
      </c>
      <c r="I207" s="15">
        <v>640</v>
      </c>
      <c r="J207" s="49"/>
      <c r="K207" s="49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1"/>
      <c r="AC207" s="42" t="s">
        <v>334</v>
      </c>
      <c r="AD207" s="42">
        <v>-29</v>
      </c>
      <c r="AE207" s="43">
        <v>-16</v>
      </c>
      <c r="AF207" s="42">
        <v>233</v>
      </c>
      <c r="AG207" s="42">
        <v>-2.7</v>
      </c>
      <c r="AH207" s="15">
        <f t="shared" si="23"/>
        <v>0</v>
      </c>
      <c r="AI207" s="15">
        <f>AH206</f>
        <v>0</v>
      </c>
      <c r="AJ207" s="41"/>
      <c r="AK207" s="41"/>
      <c r="AL207" s="41"/>
      <c r="AM207" s="41"/>
      <c r="AN207" s="41"/>
      <c r="AO207" s="40"/>
      <c r="AP207" s="40"/>
      <c r="AQ207" s="40"/>
      <c r="AR207" s="40"/>
      <c r="AS207" s="40"/>
      <c r="AT207" s="40"/>
      <c r="AU207" s="40"/>
      <c r="AV207" s="39"/>
      <c r="AW207" s="39"/>
      <c r="AX207" s="39"/>
      <c r="AY207" s="39"/>
      <c r="AZ207" s="39"/>
      <c r="BA207" s="39"/>
      <c r="BB207" s="39"/>
      <c r="BC207" s="39"/>
      <c r="BD207" s="39"/>
      <c r="BE207" s="39"/>
      <c r="BF207" s="39"/>
      <c r="BG207" s="39"/>
    </row>
    <row r="208" spans="1:59" ht="15.6" x14ac:dyDescent="0.25">
      <c r="A208" s="39"/>
      <c r="B208" s="40"/>
      <c r="C208" s="40"/>
      <c r="D208" s="40"/>
      <c r="E208" s="40"/>
      <c r="F208" s="49"/>
      <c r="G208" s="15"/>
      <c r="H208" s="15">
        <v>250</v>
      </c>
      <c r="I208" s="15">
        <v>700</v>
      </c>
      <c r="J208" s="49"/>
      <c r="K208" s="49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1"/>
      <c r="AC208" s="42" t="s">
        <v>335</v>
      </c>
      <c r="AD208" s="42">
        <v>-32</v>
      </c>
      <c r="AE208" s="43">
        <v>-18</v>
      </c>
      <c r="AF208" s="42">
        <v>242</v>
      </c>
      <c r="AG208" s="42">
        <v>-3.2</v>
      </c>
      <c r="AH208" s="15">
        <f t="shared" si="23"/>
        <v>0</v>
      </c>
      <c r="AI208" s="15">
        <f>AI207+$AH$206</f>
        <v>0</v>
      </c>
      <c r="AJ208" s="41"/>
      <c r="AK208" s="41"/>
      <c r="AL208" s="41"/>
      <c r="AM208" s="41"/>
      <c r="AN208" s="41"/>
      <c r="AO208" s="40"/>
      <c r="AP208" s="40"/>
      <c r="AQ208" s="40"/>
      <c r="AR208" s="40"/>
      <c r="AS208" s="40"/>
      <c r="AT208" s="40"/>
      <c r="AU208" s="40"/>
      <c r="AV208" s="39"/>
      <c r="AW208" s="39"/>
      <c r="AX208" s="39"/>
      <c r="AY208" s="39"/>
      <c r="AZ208" s="39"/>
      <c r="BA208" s="39"/>
      <c r="BB208" s="39"/>
      <c r="BC208" s="39"/>
      <c r="BD208" s="39"/>
      <c r="BE208" s="39"/>
      <c r="BF208" s="39"/>
      <c r="BG208" s="39"/>
    </row>
    <row r="209" spans="1:59" ht="31.5" customHeight="1" x14ac:dyDescent="0.25">
      <c r="A209" s="39"/>
      <c r="B209" s="40"/>
      <c r="C209" s="40"/>
      <c r="D209" s="40"/>
      <c r="E209" s="40"/>
      <c r="F209" s="49"/>
      <c r="G209" s="15"/>
      <c r="H209" s="15">
        <v>280</v>
      </c>
      <c r="I209" s="15">
        <v>760</v>
      </c>
      <c r="J209" s="49"/>
      <c r="K209" s="49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1"/>
      <c r="AC209" s="42" t="s">
        <v>336</v>
      </c>
      <c r="AD209" s="42">
        <v>-32</v>
      </c>
      <c r="AE209" s="43">
        <v>-17</v>
      </c>
      <c r="AF209" s="42">
        <v>241</v>
      </c>
      <c r="AG209" s="42">
        <v>-3.4</v>
      </c>
      <c r="AH209" s="15">
        <f t="shared" si="23"/>
        <v>0</v>
      </c>
      <c r="AI209" s="15">
        <f>AI208+$AH$206</f>
        <v>0</v>
      </c>
      <c r="AJ209" s="41"/>
      <c r="AK209" s="41"/>
      <c r="AL209" s="41"/>
      <c r="AM209" s="41"/>
      <c r="AN209" s="41"/>
      <c r="AO209" s="40"/>
      <c r="AP209" s="40"/>
      <c r="AQ209" s="40"/>
      <c r="AR209" s="40"/>
      <c r="AS209" s="40"/>
      <c r="AT209" s="40"/>
      <c r="AU209" s="40"/>
      <c r="AV209" s="39"/>
      <c r="AW209" s="39"/>
      <c r="AX209" s="39"/>
      <c r="AY209" s="39"/>
      <c r="AZ209" s="39"/>
      <c r="BA209" s="39"/>
      <c r="BB209" s="39"/>
      <c r="BC209" s="39"/>
      <c r="BD209" s="39"/>
      <c r="BE209" s="39"/>
      <c r="BF209" s="39"/>
      <c r="BG209" s="39"/>
    </row>
    <row r="210" spans="1:59" ht="15.6" x14ac:dyDescent="0.25">
      <c r="A210" s="39"/>
      <c r="B210" s="40"/>
      <c r="C210" s="40"/>
      <c r="D210" s="40"/>
      <c r="E210" s="40"/>
      <c r="F210" s="49"/>
      <c r="G210" s="15"/>
      <c r="H210" s="15">
        <v>315</v>
      </c>
      <c r="I210" s="15">
        <v>820</v>
      </c>
      <c r="J210" s="49"/>
      <c r="K210" s="49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1"/>
      <c r="AC210" s="46" t="s">
        <v>138</v>
      </c>
      <c r="AD210" s="45"/>
      <c r="AE210" s="45"/>
      <c r="AF210" s="45"/>
      <c r="AG210" s="44"/>
      <c r="AH210" s="15">
        <f t="shared" si="23"/>
        <v>0</v>
      </c>
      <c r="AI210" s="15"/>
      <c r="AJ210" s="41"/>
      <c r="AK210" s="41"/>
      <c r="AL210" s="41"/>
      <c r="AM210" s="41"/>
      <c r="AN210" s="41"/>
      <c r="AO210" s="40"/>
      <c r="AP210" s="40"/>
      <c r="AQ210" s="40"/>
      <c r="AR210" s="40"/>
      <c r="AS210" s="40"/>
      <c r="AT210" s="40"/>
      <c r="AU210" s="40"/>
      <c r="AV210" s="39"/>
      <c r="AW210" s="39"/>
      <c r="AX210" s="39"/>
      <c r="AY210" s="39"/>
      <c r="AZ210" s="39"/>
      <c r="BA210" s="39"/>
      <c r="BB210" s="39"/>
      <c r="BC210" s="39"/>
      <c r="BD210" s="39"/>
      <c r="BE210" s="39"/>
      <c r="BF210" s="39"/>
      <c r="BG210" s="39"/>
    </row>
    <row r="211" spans="1:59" ht="15.6" x14ac:dyDescent="0.25">
      <c r="A211" s="39"/>
      <c r="B211" s="40"/>
      <c r="C211" s="40"/>
      <c r="D211" s="40"/>
      <c r="E211" s="40"/>
      <c r="F211" s="49"/>
      <c r="G211" s="15"/>
      <c r="H211" s="15">
        <v>350</v>
      </c>
      <c r="I211" s="15">
        <v>890</v>
      </c>
      <c r="J211" s="49"/>
      <c r="K211" s="49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1"/>
      <c r="AC211" s="42" t="s">
        <v>337</v>
      </c>
      <c r="AD211" s="42">
        <v>-7</v>
      </c>
      <c r="AE211" s="43">
        <v>-2</v>
      </c>
      <c r="AF211" s="42">
        <v>175</v>
      </c>
      <c r="AG211" s="42">
        <v>3.8</v>
      </c>
      <c r="AH211" s="15">
        <f t="shared" si="23"/>
        <v>0</v>
      </c>
      <c r="AI211" s="15">
        <f>AH210</f>
        <v>0</v>
      </c>
      <c r="AJ211" s="41"/>
      <c r="AK211" s="41"/>
      <c r="AL211" s="41"/>
      <c r="AM211" s="41"/>
      <c r="AN211" s="41"/>
      <c r="AO211" s="40"/>
      <c r="AP211" s="40"/>
      <c r="AQ211" s="40"/>
      <c r="AR211" s="40"/>
      <c r="AS211" s="40"/>
      <c r="AT211" s="40"/>
      <c r="AU211" s="40"/>
      <c r="AV211" s="39"/>
      <c r="AW211" s="39"/>
      <c r="AX211" s="39"/>
      <c r="AY211" s="39"/>
      <c r="AZ211" s="39"/>
      <c r="BA211" s="39"/>
      <c r="BB211" s="39"/>
      <c r="BC211" s="39"/>
      <c r="BD211" s="39"/>
      <c r="BE211" s="39"/>
      <c r="BF211" s="39"/>
      <c r="BG211" s="39"/>
    </row>
    <row r="212" spans="1:59" ht="15.6" x14ac:dyDescent="0.25">
      <c r="A212" s="39"/>
      <c r="B212" s="40"/>
      <c r="C212" s="40"/>
      <c r="D212" s="40"/>
      <c r="E212" s="40"/>
      <c r="F212" s="49"/>
      <c r="G212" s="15"/>
      <c r="H212" s="15">
        <v>355</v>
      </c>
      <c r="I212" s="15">
        <v>893</v>
      </c>
      <c r="J212" s="49"/>
      <c r="K212" s="49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1"/>
      <c r="AC212" s="42" t="s">
        <v>338</v>
      </c>
      <c r="AD212" s="42">
        <v>-15</v>
      </c>
      <c r="AE212" s="43">
        <v>-3</v>
      </c>
      <c r="AF212" s="42">
        <v>165</v>
      </c>
      <c r="AG212" s="42">
        <v>3.4</v>
      </c>
      <c r="AH212" s="15">
        <f t="shared" si="23"/>
        <v>0</v>
      </c>
      <c r="AI212" s="15">
        <f>AI211+$AH$210</f>
        <v>0</v>
      </c>
      <c r="AJ212" s="41"/>
      <c r="AK212" s="41"/>
      <c r="AL212" s="41"/>
      <c r="AM212" s="41"/>
      <c r="AN212" s="41"/>
      <c r="AO212" s="40"/>
      <c r="AP212" s="40"/>
      <c r="AQ212" s="40"/>
      <c r="AR212" s="40"/>
      <c r="AS212" s="40"/>
      <c r="AT212" s="40"/>
      <c r="AU212" s="40"/>
      <c r="AV212" s="39"/>
      <c r="AW212" s="39"/>
      <c r="AX212" s="39"/>
      <c r="AY212" s="39"/>
      <c r="AZ212" s="39"/>
      <c r="BA212" s="39"/>
      <c r="BB212" s="39"/>
      <c r="BC212" s="39"/>
      <c r="BD212" s="39"/>
      <c r="BE212" s="39"/>
      <c r="BF212" s="39"/>
      <c r="BG212" s="39"/>
    </row>
    <row r="213" spans="1:59" ht="15.6" x14ac:dyDescent="0.25">
      <c r="A213" s="39"/>
      <c r="B213" s="40"/>
      <c r="C213" s="40"/>
      <c r="D213" s="40"/>
      <c r="E213" s="40"/>
      <c r="F213" s="49"/>
      <c r="G213" s="15"/>
      <c r="H213" s="15">
        <v>375</v>
      </c>
      <c r="I213" s="15">
        <v>900</v>
      </c>
      <c r="J213" s="49"/>
      <c r="K213" s="49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1"/>
      <c r="AC213" s="42" t="s">
        <v>339</v>
      </c>
      <c r="AD213" s="42">
        <v>-15</v>
      </c>
      <c r="AE213" s="43">
        <v>-4</v>
      </c>
      <c r="AF213" s="42">
        <v>172</v>
      </c>
      <c r="AG213" s="42">
        <v>2.4</v>
      </c>
      <c r="AH213" s="15">
        <f t="shared" si="23"/>
        <v>0</v>
      </c>
      <c r="AI213" s="15">
        <f>AI212+$AH$210</f>
        <v>0</v>
      </c>
      <c r="AJ213" s="41"/>
      <c r="AK213" s="41"/>
      <c r="AL213" s="41"/>
      <c r="AM213" s="41"/>
      <c r="AN213" s="41"/>
      <c r="AO213" s="40"/>
      <c r="AP213" s="40"/>
      <c r="AQ213" s="40"/>
      <c r="AR213" s="40"/>
      <c r="AS213" s="40"/>
      <c r="AT213" s="40"/>
      <c r="AU213" s="40"/>
      <c r="AV213" s="39"/>
      <c r="AW213" s="39"/>
      <c r="AX213" s="39"/>
      <c r="AY213" s="39"/>
      <c r="AZ213" s="39"/>
      <c r="BA213" s="39"/>
      <c r="BB213" s="39"/>
      <c r="BC213" s="39"/>
      <c r="BD213" s="39"/>
      <c r="BE213" s="39"/>
      <c r="BF213" s="39"/>
      <c r="BG213" s="39"/>
    </row>
    <row r="214" spans="1:59" ht="15.6" x14ac:dyDescent="0.25">
      <c r="A214" s="39"/>
      <c r="B214" s="40"/>
      <c r="C214" s="40"/>
      <c r="D214" s="40"/>
      <c r="E214" s="40"/>
      <c r="F214" s="49"/>
      <c r="G214" s="15"/>
      <c r="H214" s="15">
        <v>400</v>
      </c>
      <c r="I214" s="15">
        <v>940</v>
      </c>
      <c r="J214" s="49"/>
      <c r="K214" s="49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1"/>
      <c r="AC214" s="42" t="s">
        <v>340</v>
      </c>
      <c r="AD214" s="42">
        <v>-3</v>
      </c>
      <c r="AE214" s="43">
        <v>3</v>
      </c>
      <c r="AF214" s="42">
        <v>128</v>
      </c>
      <c r="AG214" s="42">
        <v>7.2</v>
      </c>
      <c r="AH214" s="15">
        <f t="shared" si="23"/>
        <v>0</v>
      </c>
      <c r="AI214" s="15">
        <f>AI213+$AH$210</f>
        <v>0</v>
      </c>
      <c r="AJ214" s="41"/>
      <c r="AK214" s="41"/>
      <c r="AL214" s="41"/>
      <c r="AM214" s="41"/>
      <c r="AN214" s="41"/>
      <c r="AO214" s="40"/>
      <c r="AP214" s="40"/>
      <c r="AQ214" s="40"/>
      <c r="AR214" s="40"/>
      <c r="AS214" s="40"/>
      <c r="AT214" s="40"/>
      <c r="AU214" s="40"/>
      <c r="AV214" s="39"/>
      <c r="AW214" s="39"/>
      <c r="AX214" s="39"/>
      <c r="AY214" s="39"/>
      <c r="AZ214" s="39"/>
      <c r="BA214" s="39"/>
      <c r="BB214" s="39"/>
      <c r="BC214" s="39"/>
      <c r="BD214" s="39"/>
      <c r="BE214" s="39"/>
      <c r="BF214" s="39"/>
      <c r="BG214" s="39"/>
    </row>
    <row r="215" spans="1:59" ht="15.6" x14ac:dyDescent="0.25">
      <c r="A215" s="39"/>
      <c r="B215" s="40"/>
      <c r="C215" s="40"/>
      <c r="D215" s="40"/>
      <c r="E215" s="40"/>
      <c r="F215" s="49"/>
      <c r="G215" s="15"/>
      <c r="H215" s="15">
        <v>450</v>
      </c>
      <c r="I215" s="15">
        <v>1000</v>
      </c>
      <c r="J215" s="49"/>
      <c r="K215" s="49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1"/>
      <c r="AC215" s="42" t="s">
        <v>341</v>
      </c>
      <c r="AD215" s="42">
        <v>-17</v>
      </c>
      <c r="AE215" s="43">
        <v>-6</v>
      </c>
      <c r="AF215" s="42">
        <v>173</v>
      </c>
      <c r="AG215" s="42">
        <v>2</v>
      </c>
      <c r="AH215" s="15">
        <f t="shared" si="23"/>
        <v>0</v>
      </c>
      <c r="AI215" s="15">
        <f>AI214+$AH$210</f>
        <v>0</v>
      </c>
      <c r="AJ215" s="41"/>
      <c r="AK215" s="41"/>
      <c r="AL215" s="41"/>
      <c r="AM215" s="41"/>
      <c r="AN215" s="41"/>
      <c r="AO215" s="40"/>
      <c r="AP215" s="40"/>
      <c r="AQ215" s="40"/>
      <c r="AR215" s="40"/>
      <c r="AS215" s="40"/>
      <c r="AT215" s="40"/>
      <c r="AU215" s="40"/>
      <c r="AV215" s="39"/>
      <c r="AW215" s="39"/>
      <c r="AX215" s="39"/>
      <c r="AY215" s="39"/>
      <c r="AZ215" s="39"/>
      <c r="BA215" s="39"/>
      <c r="BB215" s="39"/>
      <c r="BC215" s="39"/>
      <c r="BD215" s="39"/>
      <c r="BE215" s="39"/>
      <c r="BF215" s="39"/>
      <c r="BG215" s="39"/>
    </row>
    <row r="216" spans="1:59" ht="15.6" x14ac:dyDescent="0.25">
      <c r="A216" s="39"/>
      <c r="B216" s="40"/>
      <c r="C216" s="40"/>
      <c r="D216" s="40"/>
      <c r="E216" s="40"/>
      <c r="F216" s="49"/>
      <c r="G216" s="15"/>
      <c r="H216" s="15">
        <v>500</v>
      </c>
      <c r="I216" s="15">
        <v>1100</v>
      </c>
      <c r="J216" s="49"/>
      <c r="K216" s="49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1"/>
      <c r="AC216" s="46" t="s">
        <v>211</v>
      </c>
      <c r="AD216" s="45"/>
      <c r="AE216" s="45"/>
      <c r="AF216" s="45"/>
      <c r="AG216" s="44"/>
      <c r="AH216" s="15">
        <f t="shared" si="23"/>
        <v>0</v>
      </c>
      <c r="AI216" s="15"/>
      <c r="AJ216" s="41"/>
      <c r="AK216" s="41"/>
      <c r="AL216" s="41"/>
      <c r="AM216" s="41"/>
      <c r="AN216" s="41"/>
      <c r="AO216" s="40"/>
      <c r="AP216" s="40"/>
      <c r="AQ216" s="40"/>
      <c r="AR216" s="40"/>
      <c r="AS216" s="40"/>
      <c r="AT216" s="40"/>
      <c r="AU216" s="40"/>
      <c r="AV216" s="39"/>
      <c r="AW216" s="39"/>
      <c r="AX216" s="39"/>
      <c r="AY216" s="39"/>
      <c r="AZ216" s="39"/>
      <c r="BA216" s="39"/>
      <c r="BB216" s="39"/>
      <c r="BC216" s="39"/>
      <c r="BD216" s="39"/>
      <c r="BE216" s="39"/>
      <c r="BF216" s="39"/>
      <c r="BG216" s="39"/>
    </row>
    <row r="217" spans="1:59" ht="15.6" x14ac:dyDescent="0.25">
      <c r="A217" s="39"/>
      <c r="B217" s="40"/>
      <c r="C217" s="40"/>
      <c r="D217" s="40"/>
      <c r="E217" s="40"/>
      <c r="F217" s="49"/>
      <c r="G217" s="15"/>
      <c r="H217" s="15">
        <v>560</v>
      </c>
      <c r="I217" s="15">
        <v>1220</v>
      </c>
      <c r="J217" s="49"/>
      <c r="K217" s="49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1"/>
      <c r="AC217" s="42" t="s">
        <v>342</v>
      </c>
      <c r="AD217" s="42">
        <v>-53</v>
      </c>
      <c r="AE217" s="43">
        <v>-43</v>
      </c>
      <c r="AF217" s="42">
        <v>306</v>
      </c>
      <c r="AG217" s="42">
        <v>-15.3</v>
      </c>
      <c r="AH217" s="15">
        <f t="shared" si="23"/>
        <v>0</v>
      </c>
      <c r="AI217" s="15">
        <f>AH216</f>
        <v>0</v>
      </c>
      <c r="AJ217" s="41"/>
      <c r="AK217" s="41"/>
      <c r="AL217" s="41"/>
      <c r="AM217" s="41"/>
      <c r="AN217" s="41"/>
      <c r="AO217" s="40"/>
      <c r="AP217" s="40"/>
      <c r="AQ217" s="40"/>
      <c r="AR217" s="40"/>
      <c r="AS217" s="40"/>
      <c r="AT217" s="40"/>
      <c r="AU217" s="40"/>
      <c r="AV217" s="39"/>
      <c r="AW217" s="39"/>
      <c r="AX217" s="39"/>
      <c r="AY217" s="39"/>
      <c r="AZ217" s="39"/>
      <c r="BA217" s="39"/>
      <c r="BB217" s="39"/>
      <c r="BC217" s="39"/>
      <c r="BD217" s="39"/>
      <c r="BE217" s="39"/>
      <c r="BF217" s="39"/>
      <c r="BG217" s="39"/>
    </row>
    <row r="218" spans="1:59" ht="15.6" x14ac:dyDescent="0.25">
      <c r="A218" s="39"/>
      <c r="B218" s="40"/>
      <c r="C218" s="40"/>
      <c r="D218" s="40"/>
      <c r="E218" s="40"/>
      <c r="F218" s="49"/>
      <c r="G218" s="15"/>
      <c r="H218" s="15">
        <v>630</v>
      </c>
      <c r="I218" s="15">
        <v>1350</v>
      </c>
      <c r="J218" s="49"/>
      <c r="K218" s="49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1"/>
      <c r="AC218" s="42" t="s">
        <v>343</v>
      </c>
      <c r="AD218" s="42">
        <v>-36</v>
      </c>
      <c r="AE218" s="43">
        <v>-22</v>
      </c>
      <c r="AF218" s="42">
        <v>250</v>
      </c>
      <c r="AG218" s="42">
        <v>-5.7</v>
      </c>
      <c r="AH218" s="15">
        <f t="shared" si="23"/>
        <v>0</v>
      </c>
      <c r="AI218" s="15">
        <f t="shared" ref="AI218:AI237" si="24">AI217+$AH$216</f>
        <v>0</v>
      </c>
      <c r="AJ218" s="41"/>
      <c r="AK218" s="41"/>
      <c r="AL218" s="41"/>
      <c r="AM218" s="41"/>
      <c r="AN218" s="41"/>
      <c r="AO218" s="40"/>
      <c r="AP218" s="40"/>
      <c r="AQ218" s="40"/>
      <c r="AR218" s="40"/>
      <c r="AS218" s="40"/>
      <c r="AT218" s="40"/>
      <c r="AU218" s="40"/>
      <c r="AV218" s="39"/>
      <c r="AW218" s="39"/>
      <c r="AX218" s="39"/>
      <c r="AY218" s="39"/>
      <c r="AZ218" s="39"/>
      <c r="BA218" s="39"/>
      <c r="BB218" s="39"/>
      <c r="BC218" s="39"/>
      <c r="BD218" s="39"/>
      <c r="BE218" s="39"/>
      <c r="BF218" s="39"/>
      <c r="BG218" s="39"/>
    </row>
    <row r="219" spans="1:59" ht="15.6" x14ac:dyDescent="0.25">
      <c r="A219" s="39"/>
      <c r="B219" s="40"/>
      <c r="C219" s="40"/>
      <c r="D219" s="40"/>
      <c r="E219" s="40"/>
      <c r="F219" s="49"/>
      <c r="G219" s="114" t="s">
        <v>671</v>
      </c>
      <c r="H219" s="114"/>
      <c r="I219" s="114"/>
      <c r="J219" s="49"/>
      <c r="K219" s="49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1"/>
      <c r="AC219" s="42" t="s">
        <v>344</v>
      </c>
      <c r="AD219" s="42">
        <v>-50</v>
      </c>
      <c r="AE219" s="43">
        <v>-38</v>
      </c>
      <c r="AF219" s="42">
        <v>280</v>
      </c>
      <c r="AG219" s="42">
        <v>-12.7</v>
      </c>
      <c r="AH219" s="15">
        <f t="shared" si="23"/>
        <v>0</v>
      </c>
      <c r="AI219" s="15">
        <f t="shared" si="24"/>
        <v>0</v>
      </c>
      <c r="AJ219" s="41"/>
      <c r="AK219" s="41"/>
      <c r="AL219" s="41"/>
      <c r="AM219" s="41"/>
      <c r="AN219" s="41"/>
      <c r="AO219" s="40"/>
      <c r="AP219" s="40"/>
      <c r="AQ219" s="40"/>
      <c r="AR219" s="40"/>
      <c r="AS219" s="40"/>
      <c r="AT219" s="40"/>
      <c r="AU219" s="40"/>
      <c r="AV219" s="39"/>
      <c r="AW219" s="39"/>
      <c r="AX219" s="39"/>
      <c r="AY219" s="39"/>
      <c r="AZ219" s="39"/>
      <c r="BA219" s="39"/>
      <c r="BB219" s="39"/>
      <c r="BC219" s="39"/>
      <c r="BD219" s="39"/>
      <c r="BE219" s="39"/>
      <c r="BF219" s="39"/>
      <c r="BG219" s="39"/>
    </row>
    <row r="220" spans="1:59" ht="15.6" x14ac:dyDescent="0.25">
      <c r="A220" s="39"/>
      <c r="B220" s="40"/>
      <c r="C220" s="40"/>
      <c r="D220" s="40"/>
      <c r="E220" s="40"/>
      <c r="F220" s="49"/>
      <c r="G220" s="56" t="s">
        <v>670</v>
      </c>
      <c r="H220" s="56" t="s">
        <v>669</v>
      </c>
      <c r="I220" s="56" t="s">
        <v>668</v>
      </c>
      <c r="J220" s="49"/>
      <c r="K220" s="49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1"/>
      <c r="AC220" s="42" t="s">
        <v>345</v>
      </c>
      <c r="AD220" s="42">
        <v>-37</v>
      </c>
      <c r="AE220" s="43">
        <v>-23</v>
      </c>
      <c r="AF220" s="42">
        <v>256</v>
      </c>
      <c r="AG220" s="42">
        <v>-6.1</v>
      </c>
      <c r="AH220" s="15">
        <f t="shared" si="23"/>
        <v>0</v>
      </c>
      <c r="AI220" s="15">
        <f t="shared" si="24"/>
        <v>0</v>
      </c>
      <c r="AJ220" s="41"/>
      <c r="AK220" s="41"/>
      <c r="AL220" s="41"/>
      <c r="AM220" s="41"/>
      <c r="AN220" s="41"/>
      <c r="AO220" s="40"/>
      <c r="AP220" s="40"/>
      <c r="AQ220" s="40"/>
      <c r="AR220" s="40"/>
      <c r="AS220" s="40"/>
      <c r="AT220" s="40"/>
      <c r="AU220" s="40"/>
      <c r="AV220" s="39"/>
      <c r="AW220" s="39"/>
      <c r="AX220" s="39"/>
      <c r="AY220" s="39"/>
      <c r="AZ220" s="39"/>
      <c r="BA220" s="39"/>
      <c r="BB220" s="39"/>
      <c r="BC220" s="39"/>
      <c r="BD220" s="39"/>
      <c r="BE220" s="39"/>
      <c r="BF220" s="39"/>
      <c r="BG220" s="39"/>
    </row>
    <row r="221" spans="1:59" ht="15.6" x14ac:dyDescent="0.25">
      <c r="A221" s="39"/>
      <c r="B221" s="40"/>
      <c r="C221" s="40"/>
      <c r="D221" s="40"/>
      <c r="E221" s="40"/>
      <c r="F221" s="49"/>
      <c r="G221" s="15" t="s">
        <v>667</v>
      </c>
      <c r="H221" s="15">
        <v>280</v>
      </c>
      <c r="I221" s="15">
        <v>69.73</v>
      </c>
      <c r="J221" s="49"/>
      <c r="K221" s="49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1"/>
      <c r="AC221" s="42" t="s">
        <v>346</v>
      </c>
      <c r="AD221" s="42">
        <v>-45</v>
      </c>
      <c r="AE221" s="43">
        <v>-32</v>
      </c>
      <c r="AF221" s="42">
        <v>260</v>
      </c>
      <c r="AG221" s="42">
        <v>-9.4</v>
      </c>
      <c r="AH221" s="15">
        <f t="shared" si="23"/>
        <v>0</v>
      </c>
      <c r="AI221" s="15">
        <f t="shared" si="24"/>
        <v>0</v>
      </c>
      <c r="AJ221" s="41"/>
      <c r="AK221" s="41"/>
      <c r="AL221" s="41"/>
      <c r="AM221" s="41"/>
      <c r="AN221" s="41"/>
      <c r="AO221" s="40"/>
      <c r="AP221" s="40"/>
      <c r="AQ221" s="40"/>
      <c r="AR221" s="40"/>
      <c r="AS221" s="40"/>
      <c r="AT221" s="40"/>
      <c r="AU221" s="40"/>
      <c r="AV221" s="39"/>
      <c r="AW221" s="39"/>
      <c r="AX221" s="39"/>
      <c r="AY221" s="39"/>
      <c r="AZ221" s="39"/>
      <c r="BA221" s="39"/>
      <c r="BB221" s="39"/>
      <c r="BC221" s="39"/>
      <c r="BD221" s="39"/>
      <c r="BE221" s="39"/>
      <c r="BF221" s="39"/>
      <c r="BG221" s="39"/>
    </row>
    <row r="222" spans="1:59" ht="15.6" x14ac:dyDescent="0.25">
      <c r="A222" s="39"/>
      <c r="B222" s="40"/>
      <c r="C222" s="40"/>
      <c r="D222" s="40"/>
      <c r="E222" s="40"/>
      <c r="F222" s="49"/>
      <c r="G222" s="15" t="s">
        <v>666</v>
      </c>
      <c r="H222" s="15">
        <v>580</v>
      </c>
      <c r="I222" s="15">
        <v>33.869999999999997</v>
      </c>
      <c r="J222" s="49"/>
      <c r="K222" s="49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1"/>
      <c r="AC222" s="42" t="s">
        <v>347</v>
      </c>
      <c r="AD222" s="42">
        <v>-51</v>
      </c>
      <c r="AE222" s="43">
        <v>-39</v>
      </c>
      <c r="AF222" s="42">
        <v>274</v>
      </c>
      <c r="AG222" s="42">
        <v>-12.7</v>
      </c>
      <c r="AH222" s="15">
        <f t="shared" si="23"/>
        <v>0</v>
      </c>
      <c r="AI222" s="15">
        <f t="shared" si="24"/>
        <v>0</v>
      </c>
      <c r="AJ222" s="41"/>
      <c r="AK222" s="41"/>
      <c r="AL222" s="41"/>
      <c r="AM222" s="41"/>
      <c r="AN222" s="41"/>
      <c r="AO222" s="40"/>
      <c r="AP222" s="40"/>
      <c r="AQ222" s="40"/>
      <c r="AR222" s="40"/>
      <c r="AS222" s="40"/>
      <c r="AT222" s="40"/>
      <c r="AU222" s="40"/>
      <c r="AV222" s="39"/>
      <c r="AW222" s="39"/>
      <c r="AX222" s="39"/>
      <c r="AY222" s="39"/>
      <c r="AZ222" s="39"/>
      <c r="BA222" s="39"/>
      <c r="BB222" s="39"/>
      <c r="BC222" s="39"/>
      <c r="BD222" s="39"/>
      <c r="BE222" s="39"/>
      <c r="BF222" s="39"/>
      <c r="BG222" s="39"/>
    </row>
    <row r="223" spans="1:59" ht="15.6" x14ac:dyDescent="0.25">
      <c r="A223" s="39"/>
      <c r="B223" s="40"/>
      <c r="C223" s="40"/>
      <c r="D223" s="40"/>
      <c r="E223" s="40"/>
      <c r="F223" s="49"/>
      <c r="G223" s="15" t="s">
        <v>665</v>
      </c>
      <c r="H223" s="15">
        <v>800</v>
      </c>
      <c r="I223" s="15">
        <v>25.43</v>
      </c>
      <c r="J223" s="49"/>
      <c r="K223" s="49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1"/>
      <c r="AC223" s="42" t="s">
        <v>348</v>
      </c>
      <c r="AD223" s="42">
        <v>-48</v>
      </c>
      <c r="AE223" s="43">
        <v>-37</v>
      </c>
      <c r="AF223" s="42">
        <v>279</v>
      </c>
      <c r="AG223" s="42">
        <v>-11.4</v>
      </c>
      <c r="AH223" s="15">
        <f t="shared" si="23"/>
        <v>0</v>
      </c>
      <c r="AI223" s="15">
        <f t="shared" si="24"/>
        <v>0</v>
      </c>
      <c r="AJ223" s="41"/>
      <c r="AK223" s="41"/>
      <c r="AL223" s="41"/>
      <c r="AM223" s="41"/>
      <c r="AN223" s="41"/>
      <c r="AO223" s="40"/>
      <c r="AP223" s="40"/>
      <c r="AQ223" s="40"/>
      <c r="AR223" s="40"/>
      <c r="AS223" s="40"/>
      <c r="AT223" s="40"/>
      <c r="AU223" s="40"/>
      <c r="AV223" s="39"/>
      <c r="AW223" s="39"/>
      <c r="AX223" s="39"/>
      <c r="AY223" s="39"/>
      <c r="AZ223" s="39"/>
      <c r="BA223" s="39"/>
      <c r="BB223" s="39"/>
      <c r="BC223" s="39"/>
      <c r="BD223" s="39"/>
      <c r="BE223" s="39"/>
      <c r="BF223" s="39"/>
      <c r="BG223" s="39"/>
    </row>
    <row r="224" spans="1:59" ht="15.6" x14ac:dyDescent="0.25">
      <c r="A224" s="39"/>
      <c r="B224" s="40"/>
      <c r="C224" s="40"/>
      <c r="D224" s="40"/>
      <c r="E224" s="40"/>
      <c r="F224" s="49"/>
      <c r="G224" s="15" t="s">
        <v>664</v>
      </c>
      <c r="H224" s="15">
        <v>2500</v>
      </c>
      <c r="I224" s="15">
        <v>22.65</v>
      </c>
      <c r="J224" s="49"/>
      <c r="K224" s="49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1"/>
      <c r="AC224" s="42" t="s">
        <v>349</v>
      </c>
      <c r="AD224" s="42">
        <v>-47</v>
      </c>
      <c r="AE224" s="43">
        <v>-28</v>
      </c>
      <c r="AF224" s="42">
        <v>278</v>
      </c>
      <c r="AG224" s="42">
        <v>-10.5</v>
      </c>
      <c r="AH224" s="15">
        <f t="shared" si="23"/>
        <v>0</v>
      </c>
      <c r="AI224" s="15">
        <f t="shared" si="24"/>
        <v>0</v>
      </c>
      <c r="AJ224" s="41"/>
      <c r="AK224" s="41"/>
      <c r="AL224" s="41"/>
      <c r="AM224" s="41"/>
      <c r="AN224" s="41"/>
      <c r="AO224" s="40"/>
      <c r="AP224" s="40"/>
      <c r="AQ224" s="40"/>
      <c r="AR224" s="40"/>
      <c r="AS224" s="40"/>
      <c r="AT224" s="40"/>
      <c r="AU224" s="40"/>
      <c r="AV224" s="39"/>
      <c r="AW224" s="39"/>
      <c r="AX224" s="39"/>
      <c r="AY224" s="39"/>
      <c r="AZ224" s="39"/>
      <c r="BA224" s="39"/>
      <c r="BB224" s="39"/>
      <c r="BC224" s="39"/>
      <c r="BD224" s="39"/>
      <c r="BE224" s="39"/>
      <c r="BF224" s="39"/>
      <c r="BG224" s="39"/>
    </row>
    <row r="225" spans="1:59" ht="15.6" x14ac:dyDescent="0.25">
      <c r="A225" s="39"/>
      <c r="B225" s="40"/>
      <c r="C225" s="40"/>
      <c r="D225" s="40"/>
      <c r="E225" s="40"/>
      <c r="F225" s="49"/>
      <c r="G225" s="15" t="s">
        <v>663</v>
      </c>
      <c r="H225" s="15">
        <v>3600</v>
      </c>
      <c r="I225" s="15">
        <v>20.21</v>
      </c>
      <c r="J225" s="49"/>
      <c r="K225" s="49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1"/>
      <c r="AC225" s="42" t="s">
        <v>350</v>
      </c>
      <c r="AD225" s="42">
        <v>-50</v>
      </c>
      <c r="AE225" s="43">
        <v>-40</v>
      </c>
      <c r="AF225" s="42">
        <v>316</v>
      </c>
      <c r="AG225" s="42">
        <v>-15.4</v>
      </c>
      <c r="AH225" s="15">
        <f t="shared" si="23"/>
        <v>0</v>
      </c>
      <c r="AI225" s="15">
        <f t="shared" si="24"/>
        <v>0</v>
      </c>
      <c r="AJ225" s="41"/>
      <c r="AK225" s="41"/>
      <c r="AL225" s="41"/>
      <c r="AM225" s="41"/>
      <c r="AN225" s="41"/>
      <c r="AO225" s="40"/>
      <c r="AP225" s="40"/>
      <c r="AQ225" s="40"/>
      <c r="AR225" s="40"/>
      <c r="AS225" s="40"/>
      <c r="AT225" s="40"/>
      <c r="AU225" s="40"/>
      <c r="AV225" s="39"/>
      <c r="AW225" s="39"/>
      <c r="AX225" s="39"/>
      <c r="AY225" s="39"/>
      <c r="AZ225" s="39"/>
      <c r="BA225" s="39"/>
      <c r="BB225" s="39"/>
      <c r="BC225" s="39"/>
      <c r="BD225" s="39"/>
      <c r="BE225" s="39"/>
      <c r="BF225" s="39"/>
      <c r="BG225" s="39"/>
    </row>
    <row r="226" spans="1:59" ht="56.25" customHeight="1" x14ac:dyDescent="0.25">
      <c r="A226" s="39"/>
      <c r="B226" s="40"/>
      <c r="C226" s="40"/>
      <c r="D226" s="40"/>
      <c r="E226" s="40"/>
      <c r="F226" s="49"/>
      <c r="G226" s="15" t="s">
        <v>662</v>
      </c>
      <c r="H226" s="15">
        <v>7200</v>
      </c>
      <c r="I226" s="15">
        <v>10.71</v>
      </c>
      <c r="J226" s="49"/>
      <c r="K226" s="49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1"/>
      <c r="AC226" s="42" t="s">
        <v>351</v>
      </c>
      <c r="AD226" s="42">
        <v>-40</v>
      </c>
      <c r="AE226" s="43">
        <v>-32</v>
      </c>
      <c r="AF226" s="42">
        <v>365</v>
      </c>
      <c r="AG226" s="42">
        <v>-11.1</v>
      </c>
      <c r="AH226" s="15">
        <f t="shared" si="23"/>
        <v>0</v>
      </c>
      <c r="AI226" s="15">
        <f t="shared" si="24"/>
        <v>0</v>
      </c>
      <c r="AJ226" s="41"/>
      <c r="AK226" s="41"/>
      <c r="AL226" s="41"/>
      <c r="AM226" s="41"/>
      <c r="AN226" s="41"/>
      <c r="AO226" s="40"/>
      <c r="AP226" s="40"/>
      <c r="AQ226" s="40"/>
      <c r="AR226" s="40"/>
      <c r="AS226" s="40"/>
      <c r="AT226" s="40"/>
      <c r="AU226" s="40"/>
      <c r="AV226" s="39"/>
      <c r="AW226" s="39"/>
      <c r="AX226" s="39"/>
      <c r="AY226" s="39"/>
      <c r="AZ226" s="39"/>
      <c r="BA226" s="39"/>
      <c r="BB226" s="39"/>
      <c r="BC226" s="39"/>
      <c r="BD226" s="39"/>
      <c r="BE226" s="39"/>
      <c r="BF226" s="39"/>
      <c r="BG226" s="39"/>
    </row>
    <row r="227" spans="1:59" ht="66" customHeight="1" x14ac:dyDescent="0.25">
      <c r="A227" s="39"/>
      <c r="B227" s="40"/>
      <c r="C227" s="40"/>
      <c r="D227" s="40"/>
      <c r="E227" s="40"/>
      <c r="F227" s="49"/>
      <c r="G227" s="114" t="s">
        <v>661</v>
      </c>
      <c r="H227" s="114"/>
      <c r="I227" s="114"/>
      <c r="J227" s="49"/>
      <c r="K227" s="49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1"/>
      <c r="AC227" s="42" t="s">
        <v>352</v>
      </c>
      <c r="AD227" s="42">
        <v>-47</v>
      </c>
      <c r="AE227" s="43">
        <v>-38</v>
      </c>
      <c r="AF227" s="42">
        <v>311</v>
      </c>
      <c r="AG227" s="42">
        <v>-13.9</v>
      </c>
      <c r="AH227" s="15">
        <f t="shared" si="23"/>
        <v>0</v>
      </c>
      <c r="AI227" s="15">
        <f t="shared" si="24"/>
        <v>0</v>
      </c>
      <c r="AJ227" s="41"/>
      <c r="AK227" s="41"/>
      <c r="AL227" s="41"/>
      <c r="AM227" s="41"/>
      <c r="AN227" s="41"/>
      <c r="AO227" s="40"/>
      <c r="AP227" s="40"/>
      <c r="AQ227" s="40"/>
      <c r="AR227" s="40"/>
      <c r="AS227" s="40"/>
      <c r="AT227" s="40"/>
      <c r="AU227" s="40"/>
      <c r="AV227" s="39"/>
      <c r="AW227" s="39"/>
      <c r="AX227" s="39"/>
      <c r="AY227" s="39"/>
      <c r="AZ227" s="39"/>
      <c r="BA227" s="39"/>
      <c r="BB227" s="39"/>
      <c r="BC227" s="39"/>
      <c r="BD227" s="39"/>
      <c r="BE227" s="39"/>
      <c r="BF227" s="39"/>
      <c r="BG227" s="39"/>
    </row>
    <row r="228" spans="1:59" ht="27.6" x14ac:dyDescent="0.25">
      <c r="A228" s="39"/>
      <c r="B228" s="40"/>
      <c r="C228" s="40"/>
      <c r="D228" s="40"/>
      <c r="E228" s="40"/>
      <c r="F228" s="49"/>
      <c r="G228" s="15" t="s">
        <v>660</v>
      </c>
      <c r="H228" s="15" t="s">
        <v>658</v>
      </c>
      <c r="I228" s="15" t="s">
        <v>653</v>
      </c>
      <c r="J228" s="49"/>
      <c r="K228" s="49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1"/>
      <c r="AC228" s="42" t="s">
        <v>353</v>
      </c>
      <c r="AD228" s="42">
        <v>-44</v>
      </c>
      <c r="AE228" s="43">
        <v>-29</v>
      </c>
      <c r="AF228" s="42">
        <v>261</v>
      </c>
      <c r="AG228" s="42">
        <v>-8.1</v>
      </c>
      <c r="AH228" s="15">
        <f t="shared" si="23"/>
        <v>0</v>
      </c>
      <c r="AI228" s="15">
        <f t="shared" si="24"/>
        <v>0</v>
      </c>
      <c r="AJ228" s="41"/>
      <c r="AK228" s="41"/>
      <c r="AL228" s="41"/>
      <c r="AM228" s="41"/>
      <c r="AN228" s="41"/>
      <c r="AO228" s="40"/>
      <c r="AP228" s="40"/>
      <c r="AQ228" s="40"/>
      <c r="AR228" s="40"/>
      <c r="AS228" s="40"/>
      <c r="AT228" s="40"/>
      <c r="AU228" s="40"/>
      <c r="AV228" s="39"/>
      <c r="AW228" s="39"/>
      <c r="AX228" s="39"/>
      <c r="AY228" s="39"/>
      <c r="AZ228" s="39"/>
      <c r="BA228" s="39"/>
      <c r="BB228" s="39"/>
      <c r="BC228" s="39"/>
      <c r="BD228" s="39"/>
      <c r="BE228" s="39"/>
      <c r="BF228" s="39"/>
      <c r="BG228" s="39"/>
    </row>
    <row r="229" spans="1:59" ht="15.6" x14ac:dyDescent="0.25">
      <c r="A229" s="39"/>
      <c r="B229" s="40"/>
      <c r="C229" s="40"/>
      <c r="D229" s="40"/>
      <c r="E229" s="40"/>
      <c r="F229" s="49"/>
      <c r="G229" s="15">
        <v>1000</v>
      </c>
      <c r="H229" s="15">
        <v>0.25</v>
      </c>
      <c r="I229" s="15">
        <v>420</v>
      </c>
      <c r="J229" s="49"/>
      <c r="K229" s="49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1"/>
      <c r="AC229" s="42" t="s">
        <v>354</v>
      </c>
      <c r="AD229" s="42">
        <v>-49</v>
      </c>
      <c r="AE229" s="43">
        <v>-37</v>
      </c>
      <c r="AF229" s="42">
        <v>296</v>
      </c>
      <c r="AG229" s="42">
        <v>-13.2</v>
      </c>
      <c r="AH229" s="15">
        <f t="shared" si="23"/>
        <v>0</v>
      </c>
      <c r="AI229" s="15">
        <f t="shared" si="24"/>
        <v>0</v>
      </c>
      <c r="AJ229" s="41"/>
      <c r="AK229" s="41"/>
      <c r="AL229" s="41"/>
      <c r="AM229" s="41"/>
      <c r="AN229" s="41"/>
      <c r="AO229" s="40"/>
      <c r="AP229" s="40"/>
      <c r="AQ229" s="40"/>
      <c r="AR229" s="40"/>
      <c r="AS229" s="40"/>
      <c r="AT229" s="40"/>
      <c r="AU229" s="40"/>
      <c r="AV229" s="39"/>
      <c r="AW229" s="39"/>
      <c r="AX229" s="39"/>
      <c r="AY229" s="39"/>
      <c r="AZ229" s="39"/>
      <c r="BA229" s="39"/>
      <c r="BB229" s="39"/>
      <c r="BC229" s="39"/>
      <c r="BD229" s="39"/>
      <c r="BE229" s="39"/>
      <c r="BF229" s="39"/>
      <c r="BG229" s="39"/>
    </row>
    <row r="230" spans="1:59" ht="15.6" x14ac:dyDescent="0.25">
      <c r="A230" s="39"/>
      <c r="B230" s="40"/>
      <c r="C230" s="40"/>
      <c r="D230" s="40"/>
      <c r="E230" s="40"/>
      <c r="F230" s="49"/>
      <c r="G230" s="15">
        <v>900</v>
      </c>
      <c r="H230" s="15">
        <v>0.5</v>
      </c>
      <c r="I230" s="15">
        <v>390</v>
      </c>
      <c r="J230" s="49"/>
      <c r="K230" s="49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1"/>
      <c r="AC230" s="42" t="s">
        <v>355</v>
      </c>
      <c r="AD230" s="42">
        <v>-40</v>
      </c>
      <c r="AE230" s="43">
        <v>-28</v>
      </c>
      <c r="AF230" s="42">
        <v>254</v>
      </c>
      <c r="AG230" s="42">
        <v>-7.6</v>
      </c>
      <c r="AH230" s="15">
        <f t="shared" si="23"/>
        <v>0</v>
      </c>
      <c r="AI230" s="15">
        <f t="shared" si="24"/>
        <v>0</v>
      </c>
      <c r="AJ230" s="41"/>
      <c r="AK230" s="41"/>
      <c r="AL230" s="41"/>
      <c r="AM230" s="41"/>
      <c r="AN230" s="41"/>
      <c r="AO230" s="40"/>
      <c r="AP230" s="40"/>
      <c r="AQ230" s="40"/>
      <c r="AR230" s="40"/>
      <c r="AS230" s="40"/>
      <c r="AT230" s="40"/>
      <c r="AU230" s="40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</row>
    <row r="231" spans="1:59" ht="15.6" x14ac:dyDescent="0.25">
      <c r="A231" s="39"/>
      <c r="B231" s="40"/>
      <c r="C231" s="40"/>
      <c r="D231" s="40"/>
      <c r="E231" s="40"/>
      <c r="F231" s="49"/>
      <c r="G231" s="15">
        <v>800</v>
      </c>
      <c r="H231" s="15">
        <v>1</v>
      </c>
      <c r="I231" s="15">
        <v>360</v>
      </c>
      <c r="J231" s="49"/>
      <c r="K231" s="49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1"/>
      <c r="AC231" s="42" t="s">
        <v>356</v>
      </c>
      <c r="AD231" s="42">
        <v>-37</v>
      </c>
      <c r="AE231" s="43">
        <v>-23</v>
      </c>
      <c r="AF231" s="42">
        <v>251</v>
      </c>
      <c r="AG231" s="42">
        <v>-5.5</v>
      </c>
      <c r="AH231" s="15">
        <f t="shared" si="23"/>
        <v>0</v>
      </c>
      <c r="AI231" s="15">
        <f t="shared" si="24"/>
        <v>0</v>
      </c>
      <c r="AJ231" s="41"/>
      <c r="AK231" s="41"/>
      <c r="AL231" s="41"/>
      <c r="AM231" s="41"/>
      <c r="AN231" s="41"/>
      <c r="AO231" s="40"/>
      <c r="AP231" s="40"/>
      <c r="AQ231" s="40"/>
      <c r="AR231" s="40"/>
      <c r="AS231" s="40"/>
      <c r="AT231" s="40"/>
      <c r="AU231" s="40"/>
      <c r="AV231" s="39"/>
      <c r="AW231" s="39"/>
      <c r="AX231" s="39"/>
      <c r="AY231" s="39"/>
      <c r="AZ231" s="39"/>
      <c r="BA231" s="39"/>
      <c r="BB231" s="39"/>
      <c r="BC231" s="39"/>
      <c r="BD231" s="39"/>
      <c r="BE231" s="39"/>
      <c r="BF231" s="39"/>
      <c r="BG231" s="39"/>
    </row>
    <row r="232" spans="1:59" ht="15.6" x14ac:dyDescent="0.25">
      <c r="A232" s="39"/>
      <c r="B232" s="40"/>
      <c r="C232" s="40"/>
      <c r="D232" s="40"/>
      <c r="E232" s="40"/>
      <c r="F232" s="49"/>
      <c r="G232" s="15">
        <v>700</v>
      </c>
      <c r="H232" s="15">
        <v>1.5</v>
      </c>
      <c r="I232" s="15">
        <v>330</v>
      </c>
      <c r="J232" s="49"/>
      <c r="K232" s="49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1"/>
      <c r="AC232" s="42" t="s">
        <v>357</v>
      </c>
      <c r="AD232" s="42">
        <v>-40</v>
      </c>
      <c r="AE232" s="43">
        <v>-25</v>
      </c>
      <c r="AF232" s="42">
        <v>240</v>
      </c>
      <c r="AG232" s="42">
        <v>-6.5</v>
      </c>
      <c r="AH232" s="15">
        <f t="shared" si="23"/>
        <v>0</v>
      </c>
      <c r="AI232" s="15">
        <f t="shared" si="24"/>
        <v>0</v>
      </c>
      <c r="AJ232" s="41"/>
      <c r="AK232" s="41"/>
      <c r="AL232" s="41"/>
      <c r="AM232" s="41"/>
      <c r="AN232" s="41"/>
      <c r="AO232" s="40"/>
      <c r="AP232" s="40"/>
      <c r="AQ232" s="40"/>
      <c r="AR232" s="40"/>
      <c r="AS232" s="40"/>
      <c r="AT232" s="40"/>
      <c r="AU232" s="40"/>
      <c r="AV232" s="39"/>
      <c r="AW232" s="39"/>
      <c r="AX232" s="39"/>
      <c r="AY232" s="39"/>
      <c r="AZ232" s="39"/>
      <c r="BA232" s="39"/>
      <c r="BB232" s="39"/>
      <c r="BC232" s="39"/>
      <c r="BD232" s="39"/>
      <c r="BE232" s="39"/>
      <c r="BF232" s="39"/>
      <c r="BG232" s="39"/>
    </row>
    <row r="233" spans="1:59" ht="15.6" x14ac:dyDescent="0.25">
      <c r="A233" s="39"/>
      <c r="B233" s="40"/>
      <c r="C233" s="40"/>
      <c r="D233" s="40"/>
      <c r="E233" s="40"/>
      <c r="F233" s="49"/>
      <c r="G233" s="15">
        <v>600</v>
      </c>
      <c r="H233" s="15">
        <v>2</v>
      </c>
      <c r="I233" s="15">
        <v>300</v>
      </c>
      <c r="J233" s="49"/>
      <c r="K233" s="49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1"/>
      <c r="AC233" s="42" t="s">
        <v>358</v>
      </c>
      <c r="AD233" s="42">
        <v>-53</v>
      </c>
      <c r="AE233" s="43">
        <v>-43</v>
      </c>
      <c r="AF233" s="42">
        <v>283</v>
      </c>
      <c r="AG233" s="42">
        <v>-15.8</v>
      </c>
      <c r="AH233" s="15">
        <f t="shared" si="23"/>
        <v>0</v>
      </c>
      <c r="AI233" s="15">
        <f t="shared" si="24"/>
        <v>0</v>
      </c>
      <c r="AJ233" s="41"/>
      <c r="AK233" s="41"/>
      <c r="AL233" s="41"/>
      <c r="AM233" s="41"/>
      <c r="AN233" s="41"/>
      <c r="AO233" s="40"/>
      <c r="AP233" s="40"/>
      <c r="AQ233" s="40"/>
      <c r="AR233" s="40"/>
      <c r="AS233" s="40"/>
      <c r="AT233" s="40"/>
      <c r="AU233" s="40"/>
      <c r="AV233" s="39"/>
      <c r="AW233" s="39"/>
      <c r="AX233" s="39"/>
      <c r="AY233" s="39"/>
      <c r="AZ233" s="39"/>
      <c r="BA233" s="39"/>
      <c r="BB233" s="39"/>
      <c r="BC233" s="39"/>
      <c r="BD233" s="39"/>
      <c r="BE233" s="39"/>
      <c r="BF233" s="39"/>
      <c r="BG233" s="39"/>
    </row>
    <row r="234" spans="1:59" ht="15.6" x14ac:dyDescent="0.25">
      <c r="A234" s="39"/>
      <c r="B234" s="40"/>
      <c r="C234" s="40"/>
      <c r="D234" s="40"/>
      <c r="E234" s="40"/>
      <c r="F234" s="49"/>
      <c r="G234" s="15">
        <v>500</v>
      </c>
      <c r="H234" s="15">
        <v>2.5</v>
      </c>
      <c r="I234" s="15">
        <v>269</v>
      </c>
      <c r="J234" s="49"/>
      <c r="K234" s="49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1"/>
      <c r="AC234" s="42" t="s">
        <v>359</v>
      </c>
      <c r="AD234" s="42">
        <v>-48</v>
      </c>
      <c r="AE234" s="43">
        <v>-35</v>
      </c>
      <c r="AF234" s="42">
        <v>288</v>
      </c>
      <c r="AG234" s="42">
        <v>-11.9</v>
      </c>
      <c r="AH234" s="15">
        <f t="shared" si="23"/>
        <v>0</v>
      </c>
      <c r="AI234" s="15">
        <f t="shared" si="24"/>
        <v>0</v>
      </c>
      <c r="AJ234" s="41"/>
      <c r="AK234" s="41"/>
      <c r="AL234" s="41"/>
      <c r="AM234" s="41"/>
      <c r="AN234" s="41"/>
      <c r="AO234" s="40"/>
      <c r="AP234" s="40"/>
      <c r="AQ234" s="40"/>
      <c r="AR234" s="40"/>
      <c r="AS234" s="40"/>
      <c r="AT234" s="40"/>
      <c r="AU234" s="40"/>
      <c r="AV234" s="39"/>
      <c r="AW234" s="39"/>
      <c r="AX234" s="39"/>
      <c r="AY234" s="39"/>
      <c r="AZ234" s="39"/>
      <c r="BA234" s="39"/>
      <c r="BB234" s="39"/>
      <c r="BC234" s="39"/>
      <c r="BD234" s="39"/>
      <c r="BE234" s="39"/>
      <c r="BF234" s="39"/>
      <c r="BG234" s="39"/>
    </row>
    <row r="235" spans="1:59" ht="15.6" x14ac:dyDescent="0.25">
      <c r="A235" s="39"/>
      <c r="B235" s="40"/>
      <c r="C235" s="40"/>
      <c r="D235" s="40"/>
      <c r="E235" s="40"/>
      <c r="F235" s="49"/>
      <c r="G235" s="15">
        <v>400</v>
      </c>
      <c r="H235" s="15">
        <v>3</v>
      </c>
      <c r="I235" s="15">
        <v>220</v>
      </c>
      <c r="J235" s="49"/>
      <c r="K235" s="49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1"/>
      <c r="AC235" s="42" t="s">
        <v>360</v>
      </c>
      <c r="AD235" s="42">
        <v>-50</v>
      </c>
      <c r="AE235" s="43">
        <v>-40</v>
      </c>
      <c r="AF235" s="42">
        <v>318</v>
      </c>
      <c r="AG235" s="42">
        <v>-16.399999999999999</v>
      </c>
      <c r="AH235" s="15">
        <f t="shared" si="23"/>
        <v>0</v>
      </c>
      <c r="AI235" s="15">
        <f t="shared" si="24"/>
        <v>0</v>
      </c>
      <c r="AJ235" s="41"/>
      <c r="AK235" s="41"/>
      <c r="AL235" s="41"/>
      <c r="AM235" s="41"/>
      <c r="AN235" s="41"/>
      <c r="AO235" s="40"/>
      <c r="AP235" s="40"/>
      <c r="AQ235" s="40"/>
      <c r="AR235" s="40"/>
      <c r="AS235" s="40"/>
      <c r="AT235" s="40"/>
      <c r="AU235" s="40"/>
      <c r="AV235" s="39"/>
      <c r="AW235" s="39"/>
      <c r="AX235" s="39"/>
      <c r="AY235" s="39"/>
      <c r="AZ235" s="39"/>
      <c r="BA235" s="39"/>
      <c r="BB235" s="39"/>
      <c r="BC235" s="39"/>
      <c r="BD235" s="39"/>
      <c r="BE235" s="39"/>
      <c r="BF235" s="39"/>
      <c r="BG235" s="39"/>
    </row>
    <row r="236" spans="1:59" ht="15.6" x14ac:dyDescent="0.25">
      <c r="A236" s="39"/>
      <c r="B236" s="40"/>
      <c r="C236" s="40"/>
      <c r="D236" s="40"/>
      <c r="E236" s="40"/>
      <c r="F236" s="49"/>
      <c r="G236" s="15">
        <v>300</v>
      </c>
      <c r="H236" s="15">
        <v>3.75</v>
      </c>
      <c r="I236" s="15">
        <v>180</v>
      </c>
      <c r="J236" s="49"/>
      <c r="K236" s="49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1"/>
      <c r="AC236" s="42" t="s">
        <v>361</v>
      </c>
      <c r="AD236" s="42">
        <v>-41</v>
      </c>
      <c r="AE236" s="43">
        <v>-34</v>
      </c>
      <c r="AF236" s="42">
        <v>365</v>
      </c>
      <c r="AG236" s="42">
        <v>-14.6</v>
      </c>
      <c r="AH236" s="15">
        <f t="shared" si="23"/>
        <v>0</v>
      </c>
      <c r="AI236" s="15">
        <f t="shared" si="24"/>
        <v>0</v>
      </c>
      <c r="AJ236" s="41"/>
      <c r="AK236" s="41"/>
      <c r="AL236" s="41"/>
      <c r="AM236" s="41"/>
      <c r="AN236" s="41"/>
      <c r="AO236" s="40"/>
      <c r="AP236" s="40"/>
      <c r="AQ236" s="40"/>
      <c r="AR236" s="40"/>
      <c r="AS236" s="40"/>
      <c r="AT236" s="40"/>
      <c r="AU236" s="40"/>
      <c r="AV236" s="39"/>
      <c r="AW236" s="39"/>
      <c r="AX236" s="39"/>
      <c r="AY236" s="39"/>
      <c r="AZ236" s="39"/>
      <c r="BA236" s="39"/>
      <c r="BB236" s="39"/>
      <c r="BC236" s="39"/>
      <c r="BD236" s="39"/>
      <c r="BE236" s="39"/>
      <c r="BF236" s="39"/>
      <c r="BG236" s="39"/>
    </row>
    <row r="237" spans="1:59" ht="15.6" x14ac:dyDescent="0.25">
      <c r="A237" s="39"/>
      <c r="B237" s="40"/>
      <c r="C237" s="40"/>
      <c r="D237" s="40"/>
      <c r="E237" s="40"/>
      <c r="F237" s="49"/>
      <c r="G237" s="15">
        <v>200</v>
      </c>
      <c r="H237" s="15">
        <v>5</v>
      </c>
      <c r="I237" s="15">
        <v>140</v>
      </c>
      <c r="J237" s="49"/>
      <c r="K237" s="49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1"/>
      <c r="AC237" s="42" t="s">
        <v>362</v>
      </c>
      <c r="AD237" s="42">
        <v>-46</v>
      </c>
      <c r="AE237" s="43">
        <v>-32</v>
      </c>
      <c r="AF237" s="42">
        <v>270</v>
      </c>
      <c r="AG237" s="42">
        <v>-9.5</v>
      </c>
      <c r="AH237" s="15">
        <f t="shared" si="23"/>
        <v>0</v>
      </c>
      <c r="AI237" s="15">
        <f t="shared" si="24"/>
        <v>0</v>
      </c>
      <c r="AJ237" s="41"/>
      <c r="AK237" s="41"/>
      <c r="AL237" s="41"/>
      <c r="AM237" s="41"/>
      <c r="AN237" s="41"/>
      <c r="AO237" s="40"/>
      <c r="AP237" s="40"/>
      <c r="AQ237" s="40"/>
      <c r="AR237" s="40"/>
      <c r="AS237" s="40"/>
      <c r="AT237" s="40"/>
      <c r="AU237" s="40"/>
      <c r="AV237" s="39"/>
      <c r="AW237" s="39"/>
      <c r="AX237" s="39"/>
      <c r="AY237" s="39"/>
      <c r="AZ237" s="39"/>
      <c r="BA237" s="39"/>
      <c r="BB237" s="39"/>
      <c r="BC237" s="39"/>
      <c r="BD237" s="39"/>
      <c r="BE237" s="39"/>
      <c r="BF237" s="39"/>
      <c r="BG237" s="39"/>
    </row>
    <row r="238" spans="1:59" ht="15.6" x14ac:dyDescent="0.25">
      <c r="A238" s="39"/>
      <c r="B238" s="40"/>
      <c r="C238" s="40"/>
      <c r="D238" s="40"/>
      <c r="E238" s="40"/>
      <c r="F238" s="49"/>
      <c r="G238" s="15">
        <v>150</v>
      </c>
      <c r="H238" s="15">
        <v>7.5</v>
      </c>
      <c r="I238" s="15">
        <v>110</v>
      </c>
      <c r="J238" s="49"/>
      <c r="K238" s="49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1"/>
      <c r="AC238" s="46" t="s">
        <v>137</v>
      </c>
      <c r="AD238" s="45"/>
      <c r="AE238" s="45"/>
      <c r="AF238" s="45"/>
      <c r="AG238" s="44"/>
      <c r="AH238" s="15">
        <f t="shared" si="23"/>
        <v>0</v>
      </c>
      <c r="AI238" s="15"/>
      <c r="AJ238" s="41"/>
      <c r="AK238" s="41"/>
      <c r="AL238" s="41"/>
      <c r="AM238" s="41"/>
      <c r="AN238" s="41"/>
      <c r="AO238" s="40"/>
      <c r="AP238" s="40"/>
      <c r="AQ238" s="40"/>
      <c r="AR238" s="40"/>
      <c r="AS238" s="40"/>
      <c r="AT238" s="40"/>
      <c r="AU238" s="40"/>
      <c r="AV238" s="39"/>
      <c r="AW238" s="39"/>
      <c r="AX238" s="39"/>
      <c r="AY238" s="39"/>
      <c r="AZ238" s="39"/>
      <c r="BA238" s="39"/>
      <c r="BB238" s="39"/>
      <c r="BC238" s="39"/>
      <c r="BD238" s="39"/>
      <c r="BE238" s="39"/>
      <c r="BF238" s="39"/>
      <c r="BG238" s="39"/>
    </row>
    <row r="239" spans="1:59" ht="15.6" x14ac:dyDescent="0.25">
      <c r="A239" s="39"/>
      <c r="B239" s="40"/>
      <c r="C239" s="40"/>
      <c r="D239" s="40"/>
      <c r="E239" s="40"/>
      <c r="F239" s="49"/>
      <c r="G239" s="15">
        <v>120</v>
      </c>
      <c r="H239" s="15">
        <v>10</v>
      </c>
      <c r="I239" s="15">
        <v>90</v>
      </c>
      <c r="J239" s="49"/>
      <c r="K239" s="49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1"/>
      <c r="AC239" s="42" t="s">
        <v>363</v>
      </c>
      <c r="AD239" s="42">
        <v>-16</v>
      </c>
      <c r="AE239" s="43">
        <v>-7</v>
      </c>
      <c r="AF239" s="42">
        <v>235</v>
      </c>
      <c r="AG239" s="42">
        <v>1.8</v>
      </c>
      <c r="AH239" s="15">
        <f t="shared" si="23"/>
        <v>0</v>
      </c>
      <c r="AI239" s="15">
        <f>AH238</f>
        <v>0</v>
      </c>
      <c r="AJ239" s="41"/>
      <c r="AK239" s="41"/>
      <c r="AL239" s="41"/>
      <c r="AM239" s="41"/>
      <c r="AN239" s="41"/>
      <c r="AO239" s="40"/>
      <c r="AP239" s="40"/>
      <c r="AQ239" s="40"/>
      <c r="AR239" s="40"/>
      <c r="AS239" s="40"/>
      <c r="AT239" s="40"/>
      <c r="AU239" s="40"/>
      <c r="AV239" s="39"/>
      <c r="AW239" s="39"/>
      <c r="AX239" s="39"/>
      <c r="AY239" s="39"/>
      <c r="AZ239" s="39"/>
      <c r="BA239" s="39"/>
      <c r="BB239" s="39"/>
      <c r="BC239" s="39"/>
      <c r="BD239" s="39"/>
      <c r="BE239" s="39"/>
      <c r="BF239" s="39"/>
      <c r="BG239" s="39"/>
    </row>
    <row r="240" spans="1:59" ht="15.6" x14ac:dyDescent="0.25">
      <c r="A240" s="39"/>
      <c r="B240" s="40"/>
      <c r="C240" s="40"/>
      <c r="D240" s="40"/>
      <c r="E240" s="40"/>
      <c r="F240" s="49"/>
      <c r="G240" s="15">
        <v>100</v>
      </c>
      <c r="H240" s="15">
        <v>12.5</v>
      </c>
      <c r="I240" s="15">
        <v>90</v>
      </c>
      <c r="J240" s="49"/>
      <c r="K240" s="49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1"/>
      <c r="AC240" s="42" t="s">
        <v>364</v>
      </c>
      <c r="AD240" s="42">
        <v>-12</v>
      </c>
      <c r="AE240" s="43">
        <v>-3</v>
      </c>
      <c r="AF240" s="42">
        <v>174</v>
      </c>
      <c r="AG240" s="42">
        <v>3.4</v>
      </c>
      <c r="AH240" s="15">
        <f t="shared" si="23"/>
        <v>0</v>
      </c>
      <c r="AI240" s="15">
        <f t="shared" ref="AI240:AI245" si="25">AI239+$AH$238</f>
        <v>0</v>
      </c>
      <c r="AJ240" s="41"/>
      <c r="AK240" s="41"/>
      <c r="AL240" s="41"/>
      <c r="AM240" s="41"/>
      <c r="AN240" s="41"/>
      <c r="AO240" s="40"/>
      <c r="AP240" s="40"/>
      <c r="AQ240" s="40"/>
      <c r="AR240" s="40"/>
      <c r="AS240" s="40"/>
      <c r="AT240" s="40"/>
      <c r="AU240" s="40"/>
      <c r="AV240" s="39"/>
      <c r="AW240" s="39"/>
      <c r="AX240" s="39"/>
      <c r="AY240" s="39"/>
      <c r="AZ240" s="39"/>
      <c r="BA240" s="39"/>
      <c r="BB240" s="39"/>
      <c r="BC240" s="39"/>
      <c r="BD240" s="39"/>
      <c r="BE240" s="39"/>
      <c r="BF240" s="39"/>
      <c r="BG240" s="39"/>
    </row>
    <row r="241" spans="1:59" ht="15.6" x14ac:dyDescent="0.25">
      <c r="A241" s="39"/>
      <c r="B241" s="40"/>
      <c r="C241" s="40"/>
      <c r="D241" s="40"/>
      <c r="E241" s="40"/>
      <c r="F241" s="49"/>
      <c r="G241" s="15">
        <v>80</v>
      </c>
      <c r="H241" s="15">
        <v>15</v>
      </c>
      <c r="I241" s="15">
        <v>80</v>
      </c>
      <c r="J241" s="49"/>
      <c r="K241" s="49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1"/>
      <c r="AC241" s="42" t="s">
        <v>365</v>
      </c>
      <c r="AD241" s="42">
        <v>-14</v>
      </c>
      <c r="AE241" s="43">
        <v>-5</v>
      </c>
      <c r="AF241" s="42">
        <v>175</v>
      </c>
      <c r="AG241" s="42">
        <v>3.3</v>
      </c>
      <c r="AH241" s="15">
        <f t="shared" si="23"/>
        <v>0</v>
      </c>
      <c r="AI241" s="15">
        <f t="shared" si="25"/>
        <v>0</v>
      </c>
      <c r="AJ241" s="41"/>
      <c r="AK241" s="41"/>
      <c r="AL241" s="41"/>
      <c r="AM241" s="41"/>
      <c r="AN241" s="41"/>
      <c r="AO241" s="40"/>
      <c r="AP241" s="40"/>
      <c r="AQ241" s="40"/>
      <c r="AR241" s="40"/>
      <c r="AS241" s="40"/>
      <c r="AT241" s="40"/>
      <c r="AU241" s="40"/>
      <c r="AV241" s="39"/>
      <c r="AW241" s="39"/>
      <c r="AX241" s="39"/>
      <c r="AY241" s="39"/>
      <c r="AZ241" s="39"/>
      <c r="BA241" s="39"/>
      <c r="BB241" s="39"/>
      <c r="BC241" s="39"/>
      <c r="BD241" s="39"/>
      <c r="BE241" s="39"/>
      <c r="BF241" s="39"/>
      <c r="BG241" s="39"/>
    </row>
    <row r="242" spans="1:59" ht="15.6" x14ac:dyDescent="0.25">
      <c r="A242" s="39"/>
      <c r="B242" s="40"/>
      <c r="C242" s="40"/>
      <c r="D242" s="40"/>
      <c r="E242" s="40"/>
      <c r="F242" s="49"/>
      <c r="G242" s="15">
        <v>60</v>
      </c>
      <c r="H242" s="15">
        <v>17.5</v>
      </c>
      <c r="I242" s="15">
        <v>70</v>
      </c>
      <c r="J242" s="49"/>
      <c r="K242" s="49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1"/>
      <c r="AC242" s="42" t="s">
        <v>366</v>
      </c>
      <c r="AD242" s="42">
        <v>-7</v>
      </c>
      <c r="AE242" s="43">
        <v>1</v>
      </c>
      <c r="AF242" s="42">
        <v>160</v>
      </c>
      <c r="AG242" s="42">
        <v>5.6</v>
      </c>
      <c r="AH242" s="15">
        <f t="shared" si="23"/>
        <v>0</v>
      </c>
      <c r="AI242" s="15">
        <f t="shared" si="25"/>
        <v>0</v>
      </c>
      <c r="AJ242" s="41"/>
      <c r="AK242" s="41"/>
      <c r="AL242" s="41"/>
      <c r="AM242" s="41"/>
      <c r="AN242" s="41"/>
      <c r="AO242" s="40"/>
      <c r="AP242" s="40"/>
      <c r="AQ242" s="40"/>
      <c r="AR242" s="40"/>
      <c r="AS242" s="40"/>
      <c r="AT242" s="40"/>
      <c r="AU242" s="40"/>
      <c r="AV242" s="39"/>
      <c r="AW242" s="39"/>
      <c r="AX242" s="39"/>
      <c r="AY242" s="39"/>
      <c r="AZ242" s="39"/>
      <c r="BA242" s="39"/>
      <c r="BB242" s="39"/>
      <c r="BC242" s="39"/>
      <c r="BD242" s="39"/>
      <c r="BE242" s="39"/>
      <c r="BF242" s="39"/>
      <c r="BG242" s="39"/>
    </row>
    <row r="243" spans="1:59" ht="15.6" x14ac:dyDescent="0.25">
      <c r="A243" s="39"/>
      <c r="B243" s="40"/>
      <c r="C243" s="40"/>
      <c r="D243" s="40"/>
      <c r="E243" s="40"/>
      <c r="F243" s="49"/>
      <c r="G243" s="15">
        <v>40</v>
      </c>
      <c r="H243" s="15">
        <v>20</v>
      </c>
      <c r="I243" s="15">
        <v>50</v>
      </c>
      <c r="J243" s="49"/>
      <c r="K243" s="49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1"/>
      <c r="AC243" s="42" t="s">
        <v>367</v>
      </c>
      <c r="AD243" s="42">
        <v>-13</v>
      </c>
      <c r="AE243" s="43">
        <v>-3</v>
      </c>
      <c r="AF243" s="42">
        <v>177</v>
      </c>
      <c r="AG243" s="42">
        <v>3.4</v>
      </c>
      <c r="AH243" s="15">
        <f t="shared" si="23"/>
        <v>0</v>
      </c>
      <c r="AI243" s="15">
        <f t="shared" si="25"/>
        <v>0</v>
      </c>
      <c r="AJ243" s="41"/>
      <c r="AK243" s="41"/>
      <c r="AL243" s="41"/>
      <c r="AM243" s="41"/>
      <c r="AN243" s="41"/>
      <c r="AO243" s="40"/>
      <c r="AP243" s="40"/>
      <c r="AQ243" s="40"/>
      <c r="AR243" s="40"/>
      <c r="AS243" s="40"/>
      <c r="AT243" s="40"/>
      <c r="AU243" s="40"/>
      <c r="AV243" s="39"/>
      <c r="AW243" s="39"/>
      <c r="AX243" s="39"/>
      <c r="AY243" s="39"/>
      <c r="AZ243" s="39"/>
      <c r="BA243" s="39"/>
      <c r="BB243" s="39"/>
      <c r="BC243" s="39"/>
      <c r="BD243" s="39"/>
      <c r="BE243" s="39"/>
      <c r="BF243" s="39"/>
      <c r="BG243" s="39"/>
    </row>
    <row r="244" spans="1:59" ht="15.6" x14ac:dyDescent="0.25">
      <c r="A244" s="39"/>
      <c r="B244" s="40"/>
      <c r="C244" s="40"/>
      <c r="D244" s="40"/>
      <c r="E244" s="40"/>
      <c r="F244" s="49"/>
      <c r="G244" s="15">
        <v>20</v>
      </c>
      <c r="H244" s="15">
        <v>22.5</v>
      </c>
      <c r="I244" s="15">
        <v>30</v>
      </c>
      <c r="J244" s="49"/>
      <c r="K244" s="49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1"/>
      <c r="AC244" s="42" t="s">
        <v>368</v>
      </c>
      <c r="AD244" s="42">
        <v>-12</v>
      </c>
      <c r="AE244" s="43">
        <v>-2</v>
      </c>
      <c r="AF244" s="42">
        <v>164</v>
      </c>
      <c r="AG244" s="42">
        <v>4.2</v>
      </c>
      <c r="AH244" s="15">
        <f t="shared" si="23"/>
        <v>0</v>
      </c>
      <c r="AI244" s="15">
        <f t="shared" si="25"/>
        <v>0</v>
      </c>
      <c r="AJ244" s="41"/>
      <c r="AK244" s="41"/>
      <c r="AL244" s="41"/>
      <c r="AM244" s="41"/>
      <c r="AN244" s="41"/>
      <c r="AO244" s="40"/>
      <c r="AP244" s="40"/>
      <c r="AQ244" s="40"/>
      <c r="AR244" s="40"/>
      <c r="AS244" s="40"/>
      <c r="AT244" s="40"/>
      <c r="AU244" s="40"/>
      <c r="AV244" s="39"/>
      <c r="AW244" s="39"/>
      <c r="AX244" s="39"/>
      <c r="AY244" s="39"/>
      <c r="AZ244" s="39"/>
      <c r="BA244" s="39"/>
      <c r="BB244" s="39"/>
      <c r="BC244" s="39"/>
      <c r="BD244" s="39"/>
      <c r="BE244" s="39"/>
      <c r="BF244" s="39"/>
      <c r="BG244" s="39"/>
    </row>
    <row r="245" spans="1:59" ht="40.5" customHeight="1" x14ac:dyDescent="0.25">
      <c r="A245" s="39"/>
      <c r="B245" s="40"/>
      <c r="C245" s="40"/>
      <c r="D245" s="40"/>
      <c r="E245" s="40"/>
      <c r="F245" s="49"/>
      <c r="G245" s="15">
        <v>10</v>
      </c>
      <c r="H245" s="15">
        <v>25</v>
      </c>
      <c r="I245" s="15">
        <v>20</v>
      </c>
      <c r="J245" s="49"/>
      <c r="K245" s="49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1"/>
      <c r="AC245" s="42" t="s">
        <v>369</v>
      </c>
      <c r="AD245" s="42">
        <v>-4</v>
      </c>
      <c r="AE245" s="43">
        <v>2</v>
      </c>
      <c r="AF245" s="42">
        <v>154</v>
      </c>
      <c r="AG245" s="42">
        <v>5.9</v>
      </c>
      <c r="AH245" s="15">
        <f t="shared" si="23"/>
        <v>0</v>
      </c>
      <c r="AI245" s="15">
        <f t="shared" si="25"/>
        <v>0</v>
      </c>
      <c r="AJ245" s="41"/>
      <c r="AK245" s="41"/>
      <c r="AL245" s="41"/>
      <c r="AM245" s="41"/>
      <c r="AN245" s="41"/>
      <c r="AO245" s="40"/>
      <c r="AP245" s="40"/>
      <c r="AQ245" s="40"/>
      <c r="AR245" s="40"/>
      <c r="AS245" s="40"/>
      <c r="AT245" s="40"/>
      <c r="AU245" s="40"/>
      <c r="AV245" s="39"/>
      <c r="AW245" s="39"/>
      <c r="AX245" s="39"/>
      <c r="AY245" s="39"/>
      <c r="AZ245" s="39"/>
      <c r="BA245" s="39"/>
      <c r="BB245" s="39"/>
      <c r="BC245" s="39"/>
      <c r="BD245" s="39"/>
      <c r="BE245" s="39"/>
      <c r="BF245" s="39"/>
      <c r="BG245" s="39"/>
    </row>
    <row r="246" spans="1:59" ht="24.75" customHeight="1" x14ac:dyDescent="0.25">
      <c r="A246" s="39"/>
      <c r="B246" s="40"/>
      <c r="C246" s="40"/>
      <c r="D246" s="40"/>
      <c r="E246" s="40"/>
      <c r="F246" s="49"/>
      <c r="G246" s="114" t="s">
        <v>659</v>
      </c>
      <c r="H246" s="114"/>
      <c r="I246" s="114"/>
      <c r="J246" s="49"/>
      <c r="K246" s="49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1"/>
      <c r="AC246" s="46" t="s">
        <v>194</v>
      </c>
      <c r="AD246" s="45"/>
      <c r="AE246" s="45"/>
      <c r="AF246" s="45"/>
      <c r="AG246" s="44"/>
      <c r="AH246" s="15">
        <f t="shared" si="23"/>
        <v>0</v>
      </c>
      <c r="AI246" s="15"/>
      <c r="AJ246" s="41"/>
      <c r="AK246" s="41"/>
      <c r="AL246" s="41"/>
      <c r="AM246" s="41"/>
      <c r="AN246" s="41"/>
      <c r="AO246" s="40"/>
      <c r="AP246" s="40"/>
      <c r="AQ246" s="40"/>
      <c r="AR246" s="40"/>
      <c r="AS246" s="40"/>
      <c r="AT246" s="40"/>
      <c r="AU246" s="40"/>
      <c r="AV246" s="39"/>
      <c r="AW246" s="39"/>
      <c r="AX246" s="39"/>
      <c r="AY246" s="39"/>
      <c r="AZ246" s="39"/>
      <c r="BA246" s="39"/>
      <c r="BB246" s="39"/>
      <c r="BC246" s="39"/>
      <c r="BD246" s="39"/>
      <c r="BE246" s="39"/>
      <c r="BF246" s="39"/>
      <c r="BG246" s="39"/>
    </row>
    <row r="247" spans="1:59" ht="15.6" x14ac:dyDescent="0.25">
      <c r="A247" s="39"/>
      <c r="B247" s="40"/>
      <c r="C247" s="40"/>
      <c r="D247" s="40"/>
      <c r="E247" s="40"/>
      <c r="F247" s="49"/>
      <c r="G247" s="40"/>
      <c r="H247" s="15" t="s">
        <v>653</v>
      </c>
      <c r="I247" s="15" t="s">
        <v>658</v>
      </c>
      <c r="J247" s="49"/>
      <c r="K247" s="49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1"/>
      <c r="AC247" s="42" t="s">
        <v>370</v>
      </c>
      <c r="AD247" s="42">
        <v>-36</v>
      </c>
      <c r="AE247" s="43">
        <v>-22</v>
      </c>
      <c r="AF247" s="42">
        <v>228</v>
      </c>
      <c r="AG247" s="42">
        <v>-6.3</v>
      </c>
      <c r="AH247" s="15">
        <f t="shared" si="23"/>
        <v>0</v>
      </c>
      <c r="AI247" s="15">
        <f>AH246</f>
        <v>0</v>
      </c>
      <c r="AJ247" s="41"/>
      <c r="AK247" s="41"/>
      <c r="AL247" s="41"/>
      <c r="AM247" s="41"/>
      <c r="AN247" s="41"/>
      <c r="AO247" s="40"/>
      <c r="AP247" s="40"/>
      <c r="AQ247" s="40"/>
      <c r="AR247" s="40"/>
      <c r="AS247" s="40"/>
      <c r="AT247" s="40"/>
      <c r="AU247" s="40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39"/>
    </row>
    <row r="248" spans="1:59" ht="15.6" x14ac:dyDescent="0.25">
      <c r="A248" s="39"/>
      <c r="B248" s="40"/>
      <c r="C248" s="40"/>
      <c r="D248" s="40"/>
      <c r="E248" s="40"/>
      <c r="F248" s="49"/>
      <c r="G248" s="40"/>
      <c r="H248" s="14">
        <v>20</v>
      </c>
      <c r="I248" s="55">
        <v>0.25</v>
      </c>
      <c r="J248" s="49"/>
      <c r="K248" s="49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1"/>
      <c r="AC248" s="46" t="s">
        <v>85</v>
      </c>
      <c r="AD248" s="45"/>
      <c r="AE248" s="45"/>
      <c r="AF248" s="45"/>
      <c r="AG248" s="44"/>
      <c r="AH248" s="15">
        <f t="shared" si="23"/>
        <v>0</v>
      </c>
      <c r="AI248" s="15"/>
      <c r="AJ248" s="41"/>
      <c r="AK248" s="41"/>
      <c r="AL248" s="41"/>
      <c r="AM248" s="41"/>
      <c r="AN248" s="41"/>
      <c r="AO248" s="40"/>
      <c r="AP248" s="40"/>
      <c r="AQ248" s="40"/>
      <c r="AR248" s="40"/>
      <c r="AS248" s="40"/>
      <c r="AT248" s="40"/>
      <c r="AU248" s="40"/>
      <c r="AV248" s="39"/>
      <c r="AW248" s="39"/>
      <c r="AX248" s="39"/>
      <c r="AY248" s="39"/>
      <c r="AZ248" s="39"/>
      <c r="BA248" s="39"/>
      <c r="BB248" s="39"/>
      <c r="BC248" s="39"/>
      <c r="BD248" s="39"/>
      <c r="BE248" s="39"/>
      <c r="BF248" s="39"/>
      <c r="BG248" s="39"/>
    </row>
    <row r="249" spans="1:59" ht="31.5" customHeight="1" x14ac:dyDescent="0.25">
      <c r="A249" s="39"/>
      <c r="B249" s="40"/>
      <c r="C249" s="40"/>
      <c r="D249" s="40"/>
      <c r="E249" s="40"/>
      <c r="F249" s="49"/>
      <c r="G249" s="40"/>
      <c r="H249" s="55">
        <v>25</v>
      </c>
      <c r="I249" s="55">
        <v>0.5</v>
      </c>
      <c r="J249" s="49"/>
      <c r="K249" s="49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1"/>
      <c r="AC249" s="42" t="s">
        <v>371</v>
      </c>
      <c r="AD249" s="42">
        <v>-23</v>
      </c>
      <c r="AE249" s="43">
        <v>-12</v>
      </c>
      <c r="AF249" s="42">
        <v>210</v>
      </c>
      <c r="AG249" s="42">
        <v>-1.3</v>
      </c>
      <c r="AH249" s="15">
        <f t="shared" si="23"/>
        <v>0</v>
      </c>
      <c r="AI249" s="15">
        <f>AH248</f>
        <v>0</v>
      </c>
      <c r="AJ249" s="41"/>
      <c r="AK249" s="41"/>
      <c r="AL249" s="41"/>
      <c r="AM249" s="41"/>
      <c r="AN249" s="41"/>
      <c r="AO249" s="40"/>
      <c r="AP249" s="40"/>
      <c r="AQ249" s="40"/>
      <c r="AR249" s="40"/>
      <c r="AS249" s="40"/>
      <c r="AT249" s="40"/>
      <c r="AU249" s="40"/>
      <c r="AV249" s="39"/>
      <c r="AW249" s="39"/>
      <c r="AX249" s="39"/>
      <c r="AY249" s="39"/>
      <c r="AZ249" s="39"/>
      <c r="BA249" s="39"/>
      <c r="BB249" s="39"/>
      <c r="BC249" s="39"/>
      <c r="BD249" s="39"/>
      <c r="BE249" s="39"/>
      <c r="BF249" s="39"/>
      <c r="BG249" s="39"/>
    </row>
    <row r="250" spans="1:59" ht="15.6" customHeight="1" x14ac:dyDescent="0.25">
      <c r="A250" s="39"/>
      <c r="B250" s="40"/>
      <c r="C250" s="40"/>
      <c r="D250" s="40"/>
      <c r="E250" s="40"/>
      <c r="F250" s="49"/>
      <c r="G250" s="40"/>
      <c r="H250" s="55">
        <v>30</v>
      </c>
      <c r="I250" s="55">
        <v>1</v>
      </c>
      <c r="J250" s="49"/>
      <c r="K250" s="49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1"/>
      <c r="AC250" s="46" t="s">
        <v>119</v>
      </c>
      <c r="AD250" s="45"/>
      <c r="AE250" s="45"/>
      <c r="AF250" s="45"/>
      <c r="AG250" s="44"/>
      <c r="AH250" s="15">
        <f t="shared" si="23"/>
        <v>0</v>
      </c>
      <c r="AI250" s="15"/>
      <c r="AJ250" s="41"/>
      <c r="AK250" s="41"/>
      <c r="AL250" s="41"/>
      <c r="AM250" s="41"/>
      <c r="AN250" s="41"/>
      <c r="AO250" s="40"/>
      <c r="AP250" s="40"/>
      <c r="AQ250" s="40"/>
      <c r="AR250" s="40"/>
      <c r="AS250" s="40"/>
      <c r="AT250" s="40"/>
      <c r="AU250" s="40"/>
      <c r="AV250" s="39"/>
      <c r="AW250" s="39"/>
      <c r="AX250" s="39"/>
      <c r="AY250" s="39"/>
      <c r="AZ250" s="39"/>
      <c r="BA250" s="39"/>
      <c r="BB250" s="39"/>
      <c r="BC250" s="39"/>
      <c r="BD250" s="39"/>
      <c r="BE250" s="39"/>
      <c r="BF250" s="39"/>
      <c r="BG250" s="39"/>
    </row>
    <row r="251" spans="1:59" ht="15.6" x14ac:dyDescent="0.25">
      <c r="A251" s="39"/>
      <c r="B251" s="40"/>
      <c r="C251" s="40"/>
      <c r="D251" s="40"/>
      <c r="E251" s="40"/>
      <c r="F251" s="49"/>
      <c r="G251" s="40"/>
      <c r="H251" s="55">
        <v>35</v>
      </c>
      <c r="I251" s="55">
        <v>1.5</v>
      </c>
      <c r="J251" s="49"/>
      <c r="K251" s="49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1"/>
      <c r="AC251" s="42" t="s">
        <v>372</v>
      </c>
      <c r="AD251" s="42">
        <v>-26</v>
      </c>
      <c r="AE251" s="43">
        <v>-13</v>
      </c>
      <c r="AF251" s="42">
        <v>239</v>
      </c>
      <c r="AG251" s="42">
        <v>-1.1000000000000001</v>
      </c>
      <c r="AH251" s="15">
        <f t="shared" si="23"/>
        <v>0</v>
      </c>
      <c r="AI251" s="15">
        <f>AH250</f>
        <v>0</v>
      </c>
      <c r="AJ251" s="41"/>
      <c r="AK251" s="41"/>
      <c r="AL251" s="41"/>
      <c r="AM251" s="41"/>
      <c r="AN251" s="41"/>
      <c r="AO251" s="40"/>
      <c r="AP251" s="40"/>
      <c r="AQ251" s="40"/>
      <c r="AR251" s="40"/>
      <c r="AS251" s="40"/>
      <c r="AT251" s="40"/>
      <c r="AU251" s="40"/>
      <c r="AV251" s="39"/>
      <c r="AW251" s="39"/>
      <c r="AX251" s="39"/>
      <c r="AY251" s="39"/>
      <c r="AZ251" s="39"/>
      <c r="BA251" s="39"/>
      <c r="BB251" s="39"/>
      <c r="BC251" s="39"/>
      <c r="BD251" s="39"/>
      <c r="BE251" s="39"/>
      <c r="BF251" s="39"/>
      <c r="BG251" s="39"/>
    </row>
    <row r="252" spans="1:59" ht="15.6" x14ac:dyDescent="0.25">
      <c r="A252" s="39"/>
      <c r="B252" s="40"/>
      <c r="C252" s="40"/>
      <c r="D252" s="40"/>
      <c r="E252" s="40"/>
      <c r="F252" s="49"/>
      <c r="G252" s="40"/>
      <c r="H252" s="55">
        <v>45</v>
      </c>
      <c r="I252" s="55">
        <v>2</v>
      </c>
      <c r="J252" s="49"/>
      <c r="K252" s="49"/>
      <c r="L252" s="40"/>
      <c r="M252" s="15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1"/>
      <c r="AC252" s="42" t="s">
        <v>373</v>
      </c>
      <c r="AD252" s="42">
        <v>-27</v>
      </c>
      <c r="AE252" s="43">
        <v>-14</v>
      </c>
      <c r="AF252" s="42">
        <v>237</v>
      </c>
      <c r="AG252" s="42">
        <v>-1.2</v>
      </c>
      <c r="AH252" s="15">
        <f t="shared" si="23"/>
        <v>0</v>
      </c>
      <c r="AI252" s="15">
        <f>AI251+$AH$250</f>
        <v>0</v>
      </c>
      <c r="AJ252" s="41"/>
      <c r="AK252" s="41"/>
      <c r="AL252" s="41"/>
      <c r="AM252" s="41"/>
      <c r="AN252" s="41"/>
      <c r="AO252" s="40"/>
      <c r="AP252" s="40"/>
      <c r="AQ252" s="40"/>
      <c r="AR252" s="40"/>
      <c r="AS252" s="40"/>
      <c r="AT252" s="40"/>
      <c r="AU252" s="40"/>
      <c r="AV252" s="39"/>
      <c r="AW252" s="39"/>
      <c r="AX252" s="39"/>
      <c r="AY252" s="39"/>
      <c r="AZ252" s="39"/>
      <c r="BA252" s="39"/>
      <c r="BB252" s="39"/>
      <c r="BC252" s="39"/>
      <c r="BD252" s="39"/>
      <c r="BE252" s="39"/>
      <c r="BF252" s="39"/>
      <c r="BG252" s="39"/>
    </row>
    <row r="253" spans="1:59" ht="15.6" x14ac:dyDescent="0.25">
      <c r="A253" s="39"/>
      <c r="B253" s="40"/>
      <c r="C253" s="40"/>
      <c r="D253" s="40"/>
      <c r="E253" s="40"/>
      <c r="F253" s="49"/>
      <c r="G253" s="40"/>
      <c r="H253" s="55">
        <v>55</v>
      </c>
      <c r="I253" s="55">
        <v>2.5</v>
      </c>
      <c r="J253" s="49"/>
      <c r="K253" s="49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1"/>
      <c r="AC253" s="42" t="s">
        <v>129</v>
      </c>
      <c r="AD253" s="42">
        <v>-24</v>
      </c>
      <c r="AE253" s="43">
        <v>-11</v>
      </c>
      <c r="AF253" s="42">
        <v>230</v>
      </c>
      <c r="AG253" s="42">
        <v>-0.4</v>
      </c>
      <c r="AH253" s="15">
        <f t="shared" si="23"/>
        <v>0</v>
      </c>
      <c r="AI253" s="15">
        <f>AI252+$AH$250</f>
        <v>0</v>
      </c>
      <c r="AJ253" s="41"/>
      <c r="AK253" s="41"/>
      <c r="AL253" s="41"/>
      <c r="AM253" s="41"/>
      <c r="AN253" s="41"/>
      <c r="AO253" s="40"/>
      <c r="AP253" s="40"/>
      <c r="AQ253" s="40"/>
      <c r="AR253" s="40"/>
      <c r="AS253" s="40"/>
      <c r="AT253" s="40"/>
      <c r="AU253" s="40"/>
      <c r="AV253" s="39"/>
      <c r="AW253" s="39"/>
      <c r="AX253" s="39"/>
      <c r="AY253" s="39"/>
      <c r="AZ253" s="39"/>
      <c r="BA253" s="39"/>
      <c r="BB253" s="39"/>
      <c r="BC253" s="39"/>
      <c r="BD253" s="39"/>
      <c r="BE253" s="39"/>
      <c r="BF253" s="39"/>
      <c r="BG253" s="39"/>
    </row>
    <row r="254" spans="1:59" ht="15.6" x14ac:dyDescent="0.25">
      <c r="A254" s="39"/>
      <c r="B254" s="40"/>
      <c r="C254" s="40"/>
      <c r="D254" s="40"/>
      <c r="E254" s="40"/>
      <c r="F254" s="49"/>
      <c r="G254" s="40"/>
      <c r="H254" s="55">
        <v>60</v>
      </c>
      <c r="I254" s="55">
        <v>3</v>
      </c>
      <c r="J254" s="49"/>
      <c r="K254" s="49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1"/>
      <c r="AC254" s="42" t="s">
        <v>374</v>
      </c>
      <c r="AD254" s="42">
        <v>-29</v>
      </c>
      <c r="AE254" s="43">
        <v>-15</v>
      </c>
      <c r="AF254" s="42">
        <v>241</v>
      </c>
      <c r="AG254" s="42">
        <v>-1.7</v>
      </c>
      <c r="AH254" s="15">
        <f t="shared" si="23"/>
        <v>0</v>
      </c>
      <c r="AI254" s="15">
        <f>AI253+$AH$250</f>
        <v>0</v>
      </c>
      <c r="AJ254" s="41"/>
      <c r="AK254" s="41"/>
      <c r="AL254" s="41"/>
      <c r="AM254" s="41"/>
      <c r="AN254" s="41"/>
      <c r="AO254" s="40"/>
      <c r="AP254" s="40"/>
      <c r="AQ254" s="40"/>
      <c r="AR254" s="40"/>
      <c r="AS254" s="40"/>
      <c r="AT254" s="40"/>
      <c r="AU254" s="40"/>
      <c r="AV254" s="39"/>
      <c r="AW254" s="39"/>
      <c r="AX254" s="39"/>
      <c r="AY254" s="39"/>
      <c r="AZ254" s="39"/>
      <c r="BA254" s="39"/>
      <c r="BB254" s="39"/>
      <c r="BC254" s="39"/>
      <c r="BD254" s="39"/>
      <c r="BE254" s="39"/>
      <c r="BF254" s="39"/>
      <c r="BG254" s="39"/>
    </row>
    <row r="255" spans="1:59" ht="15.6" x14ac:dyDescent="0.25">
      <c r="A255" s="39"/>
      <c r="B255" s="40"/>
      <c r="C255" s="40"/>
      <c r="D255" s="40"/>
      <c r="E255" s="40"/>
      <c r="F255" s="49"/>
      <c r="G255" s="40"/>
      <c r="H255" s="55">
        <v>70</v>
      </c>
      <c r="I255" s="55">
        <v>3.75</v>
      </c>
      <c r="J255" s="49"/>
      <c r="K255" s="49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1"/>
      <c r="AC255" s="46" t="s">
        <v>87</v>
      </c>
      <c r="AD255" s="45"/>
      <c r="AE255" s="45"/>
      <c r="AF255" s="45"/>
      <c r="AG255" s="44"/>
      <c r="AH255" s="15">
        <f t="shared" si="23"/>
        <v>0</v>
      </c>
      <c r="AI255" s="15"/>
      <c r="AJ255" s="41"/>
      <c r="AK255" s="41"/>
      <c r="AL255" s="41"/>
      <c r="AM255" s="41"/>
      <c r="AN255" s="41"/>
      <c r="AO255" s="40"/>
      <c r="AP255" s="40"/>
      <c r="AQ255" s="40"/>
      <c r="AR255" s="40"/>
      <c r="AS255" s="40"/>
      <c r="AT255" s="40"/>
      <c r="AU255" s="40"/>
      <c r="AV255" s="39"/>
      <c r="AW255" s="39"/>
      <c r="AX255" s="39"/>
      <c r="AY255" s="39"/>
      <c r="AZ255" s="39"/>
      <c r="BA255" s="39"/>
      <c r="BB255" s="39"/>
      <c r="BC255" s="39"/>
      <c r="BD255" s="39"/>
      <c r="BE255" s="39"/>
      <c r="BF255" s="39"/>
      <c r="BG255" s="39"/>
    </row>
    <row r="256" spans="1:59" ht="31.5" customHeight="1" x14ac:dyDescent="0.25">
      <c r="A256" s="39"/>
      <c r="B256" s="40"/>
      <c r="C256" s="40"/>
      <c r="D256" s="40"/>
      <c r="E256" s="40"/>
      <c r="F256" s="49"/>
      <c r="G256" s="40"/>
      <c r="H256" s="55">
        <v>80</v>
      </c>
      <c r="I256" s="55">
        <v>5</v>
      </c>
      <c r="J256" s="49"/>
      <c r="K256" s="49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1"/>
      <c r="AC256" s="42" t="s">
        <v>375</v>
      </c>
      <c r="AD256" s="42">
        <v>-25</v>
      </c>
      <c r="AE256" s="43">
        <v>-14</v>
      </c>
      <c r="AF256" s="42">
        <v>212</v>
      </c>
      <c r="AG256" s="42">
        <v>-2.2000000000000002</v>
      </c>
      <c r="AH256" s="15">
        <f t="shared" si="23"/>
        <v>0</v>
      </c>
      <c r="AI256" s="15">
        <f>AH255</f>
        <v>0</v>
      </c>
      <c r="AJ256" s="41"/>
      <c r="AK256" s="41"/>
      <c r="AL256" s="41"/>
      <c r="AM256" s="41"/>
      <c r="AN256" s="41"/>
      <c r="AO256" s="40"/>
      <c r="AP256" s="40"/>
      <c r="AQ256" s="40"/>
      <c r="AR256" s="40"/>
      <c r="AS256" s="40"/>
      <c r="AT256" s="40"/>
      <c r="AU256" s="40"/>
      <c r="AV256" s="39"/>
      <c r="AW256" s="39"/>
      <c r="AX256" s="39"/>
      <c r="AY256" s="39"/>
      <c r="AZ256" s="39"/>
      <c r="BA256" s="39"/>
      <c r="BB256" s="39"/>
      <c r="BC256" s="39"/>
      <c r="BD256" s="39"/>
      <c r="BE256" s="39"/>
      <c r="BF256" s="39"/>
      <c r="BG256" s="39"/>
    </row>
    <row r="257" spans="1:59" ht="15.6" customHeight="1" x14ac:dyDescent="0.25">
      <c r="A257" s="39"/>
      <c r="B257" s="40"/>
      <c r="C257" s="40"/>
      <c r="D257" s="40"/>
      <c r="E257" s="40"/>
      <c r="F257" s="49"/>
      <c r="G257" s="40"/>
      <c r="H257" s="55">
        <v>110</v>
      </c>
      <c r="I257" s="55">
        <v>7.5</v>
      </c>
      <c r="J257" s="49"/>
      <c r="K257" s="49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1"/>
      <c r="AC257" s="46" t="s">
        <v>234</v>
      </c>
      <c r="AD257" s="45"/>
      <c r="AE257" s="45"/>
      <c r="AF257" s="45"/>
      <c r="AG257" s="44"/>
      <c r="AH257" s="15">
        <f t="shared" si="23"/>
        <v>0</v>
      </c>
      <c r="AI257" s="15"/>
      <c r="AJ257" s="41"/>
      <c r="AK257" s="41"/>
      <c r="AL257" s="41"/>
      <c r="AM257" s="41"/>
      <c r="AN257" s="41"/>
      <c r="AO257" s="40"/>
      <c r="AP257" s="40"/>
      <c r="AQ257" s="40"/>
      <c r="AR257" s="40"/>
      <c r="AS257" s="40"/>
      <c r="AT257" s="40"/>
      <c r="AU257" s="40"/>
      <c r="AV257" s="39"/>
      <c r="AW257" s="39"/>
      <c r="AX257" s="39"/>
      <c r="AY257" s="39"/>
      <c r="AZ257" s="39"/>
      <c r="BA257" s="39"/>
      <c r="BB257" s="39"/>
      <c r="BC257" s="39"/>
      <c r="BD257" s="39"/>
      <c r="BE257" s="39"/>
      <c r="BF257" s="39"/>
      <c r="BG257" s="39"/>
    </row>
    <row r="258" spans="1:59" ht="15.6" x14ac:dyDescent="0.25">
      <c r="A258" s="39"/>
      <c r="B258" s="40"/>
      <c r="C258" s="40"/>
      <c r="D258" s="40"/>
      <c r="E258" s="40"/>
      <c r="F258" s="49"/>
      <c r="G258" s="40"/>
      <c r="H258" s="55">
        <v>140</v>
      </c>
      <c r="I258" s="55">
        <v>10</v>
      </c>
      <c r="J258" s="49"/>
      <c r="K258" s="49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1"/>
      <c r="AC258" s="42" t="s">
        <v>376</v>
      </c>
      <c r="AD258" s="42">
        <v>-35</v>
      </c>
      <c r="AE258" s="43">
        <v>-26</v>
      </c>
      <c r="AF258" s="42">
        <v>300</v>
      </c>
      <c r="AG258" s="42">
        <v>-7.8</v>
      </c>
      <c r="AH258" s="15">
        <f t="shared" si="23"/>
        <v>0</v>
      </c>
      <c r="AI258" s="15">
        <f>AH257</f>
        <v>0</v>
      </c>
      <c r="AJ258" s="41"/>
      <c r="AK258" s="41"/>
      <c r="AL258" s="41"/>
      <c r="AM258" s="41"/>
      <c r="AN258" s="41"/>
      <c r="AO258" s="40"/>
      <c r="AP258" s="40"/>
      <c r="AQ258" s="40"/>
      <c r="AR258" s="40"/>
      <c r="AS258" s="40"/>
      <c r="AT258" s="40"/>
      <c r="AU258" s="40"/>
      <c r="AV258" s="39"/>
      <c r="AW258" s="39"/>
      <c r="AX258" s="39"/>
      <c r="AY258" s="39"/>
      <c r="AZ258" s="39"/>
      <c r="BA258" s="39"/>
      <c r="BB258" s="39"/>
      <c r="BC258" s="39"/>
      <c r="BD258" s="39"/>
      <c r="BE258" s="39"/>
      <c r="BF258" s="39"/>
      <c r="BG258" s="39"/>
    </row>
    <row r="259" spans="1:59" ht="15.6" x14ac:dyDescent="0.25">
      <c r="A259" s="39"/>
      <c r="B259" s="40"/>
      <c r="C259" s="40"/>
      <c r="D259" s="40"/>
      <c r="E259" s="40"/>
      <c r="F259" s="49"/>
      <c r="G259" s="40"/>
      <c r="H259" s="55">
        <v>150</v>
      </c>
      <c r="I259" s="55">
        <v>12.5</v>
      </c>
      <c r="J259" s="49"/>
      <c r="K259" s="49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1"/>
      <c r="AC259" s="42" t="s">
        <v>377</v>
      </c>
      <c r="AD259" s="42">
        <v>-28</v>
      </c>
      <c r="AE259" s="43">
        <v>-21</v>
      </c>
      <c r="AF259" s="42">
        <v>302</v>
      </c>
      <c r="AG259" s="42">
        <v>-6.1</v>
      </c>
      <c r="AH259" s="15">
        <f t="shared" si="23"/>
        <v>0</v>
      </c>
      <c r="AI259" s="15">
        <f t="shared" ref="AI259:AI265" si="26">AI258+$AH$257</f>
        <v>0</v>
      </c>
      <c r="AJ259" s="41"/>
      <c r="AK259" s="41"/>
      <c r="AL259" s="41"/>
      <c r="AM259" s="41"/>
      <c r="AN259" s="41"/>
      <c r="AO259" s="40"/>
      <c r="AP259" s="40"/>
      <c r="AQ259" s="40"/>
      <c r="AR259" s="40"/>
      <c r="AS259" s="40"/>
      <c r="AT259" s="40"/>
      <c r="AU259" s="40"/>
      <c r="AV259" s="39"/>
      <c r="AW259" s="39"/>
      <c r="AX259" s="39"/>
      <c r="AY259" s="39"/>
      <c r="AZ259" s="39"/>
      <c r="BA259" s="39"/>
      <c r="BB259" s="39"/>
      <c r="BC259" s="39"/>
      <c r="BD259" s="39"/>
      <c r="BE259" s="39"/>
      <c r="BF259" s="39"/>
      <c r="BG259" s="39"/>
    </row>
    <row r="260" spans="1:59" ht="15.6" x14ac:dyDescent="0.25">
      <c r="A260" s="39"/>
      <c r="B260" s="40"/>
      <c r="C260" s="40"/>
      <c r="D260" s="40"/>
      <c r="E260" s="40"/>
      <c r="F260" s="49"/>
      <c r="G260" s="40"/>
      <c r="H260" s="55">
        <v>160</v>
      </c>
      <c r="I260" s="55">
        <v>15</v>
      </c>
      <c r="J260" s="49"/>
      <c r="K260" s="49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1"/>
      <c r="AC260" s="42" t="s">
        <v>378</v>
      </c>
      <c r="AD260" s="42">
        <v>-48</v>
      </c>
      <c r="AE260" s="43">
        <v>-42</v>
      </c>
      <c r="AF260" s="42">
        <v>297</v>
      </c>
      <c r="AG260" s="42">
        <v>-16.399999999999999</v>
      </c>
      <c r="AH260" s="15">
        <f t="shared" si="23"/>
        <v>0</v>
      </c>
      <c r="AI260" s="15">
        <f t="shared" si="26"/>
        <v>0</v>
      </c>
      <c r="AJ260" s="41"/>
      <c r="AK260" s="41"/>
      <c r="AL260" s="41"/>
      <c r="AM260" s="41"/>
      <c r="AN260" s="41"/>
      <c r="AO260" s="40"/>
      <c r="AP260" s="40"/>
      <c r="AQ260" s="40"/>
      <c r="AR260" s="40"/>
      <c r="AS260" s="40"/>
      <c r="AT260" s="40"/>
      <c r="AU260" s="40"/>
      <c r="AV260" s="39"/>
      <c r="AW260" s="39"/>
      <c r="AX260" s="39"/>
      <c r="AY260" s="39"/>
      <c r="AZ260" s="39"/>
      <c r="BA260" s="39"/>
      <c r="BB260" s="39"/>
      <c r="BC260" s="39"/>
      <c r="BD260" s="39"/>
      <c r="BE260" s="39"/>
      <c r="BF260" s="39"/>
      <c r="BG260" s="39"/>
    </row>
    <row r="261" spans="1:59" ht="15.6" x14ac:dyDescent="0.25">
      <c r="A261" s="39"/>
      <c r="B261" s="40"/>
      <c r="C261" s="40"/>
      <c r="D261" s="40"/>
      <c r="E261" s="40"/>
      <c r="F261" s="49"/>
      <c r="G261" s="40"/>
      <c r="H261" s="55">
        <v>170</v>
      </c>
      <c r="I261" s="55">
        <v>17.5</v>
      </c>
      <c r="J261" s="49"/>
      <c r="K261" s="49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1"/>
      <c r="AC261" s="42" t="s">
        <v>379</v>
      </c>
      <c r="AD261" s="42">
        <v>-35</v>
      </c>
      <c r="AE261" s="43">
        <v>-29</v>
      </c>
      <c r="AF261" s="42">
        <v>290</v>
      </c>
      <c r="AG261" s="42">
        <v>-9.8000000000000007</v>
      </c>
      <c r="AH261" s="15">
        <f t="shared" si="23"/>
        <v>0</v>
      </c>
      <c r="AI261" s="15">
        <f t="shared" si="26"/>
        <v>0</v>
      </c>
      <c r="AJ261" s="41"/>
      <c r="AK261" s="41"/>
      <c r="AL261" s="41"/>
      <c r="AM261" s="41"/>
      <c r="AN261" s="41"/>
      <c r="AO261" s="40"/>
      <c r="AP261" s="40"/>
      <c r="AQ261" s="40"/>
      <c r="AR261" s="40"/>
      <c r="AS261" s="40"/>
      <c r="AT261" s="40"/>
      <c r="AU261" s="40"/>
      <c r="AV261" s="39"/>
      <c r="AW261" s="39"/>
      <c r="AX261" s="39"/>
      <c r="AY261" s="39"/>
      <c r="AZ261" s="39"/>
      <c r="BA261" s="39"/>
      <c r="BB261" s="39"/>
      <c r="BC261" s="39"/>
      <c r="BD261" s="39"/>
      <c r="BE261" s="39"/>
      <c r="BF261" s="39"/>
      <c r="BG261" s="39"/>
    </row>
    <row r="262" spans="1:59" ht="15.6" x14ac:dyDescent="0.25">
      <c r="A262" s="39"/>
      <c r="B262" s="40"/>
      <c r="C262" s="40"/>
      <c r="D262" s="40"/>
      <c r="E262" s="40"/>
      <c r="F262" s="49"/>
      <c r="G262" s="40"/>
      <c r="H262" s="55">
        <v>180</v>
      </c>
      <c r="I262" s="55">
        <v>20</v>
      </c>
      <c r="J262" s="49"/>
      <c r="K262" s="49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1"/>
      <c r="AC262" s="42" t="s">
        <v>380</v>
      </c>
      <c r="AD262" s="42">
        <v>-50</v>
      </c>
      <c r="AE262" s="43">
        <v>-42</v>
      </c>
      <c r="AF262" s="42">
        <v>278</v>
      </c>
      <c r="AG262" s="42">
        <v>-18.399999999999999</v>
      </c>
      <c r="AH262" s="15">
        <f t="shared" ref="AH262:AH325" si="27">IF(AC262=$AK$5,1,0)</f>
        <v>0</v>
      </c>
      <c r="AI262" s="15">
        <f t="shared" si="26"/>
        <v>0</v>
      </c>
      <c r="AJ262" s="41"/>
      <c r="AK262" s="41"/>
      <c r="AL262" s="41"/>
      <c r="AM262" s="41"/>
      <c r="AN262" s="41"/>
      <c r="AO262" s="40"/>
      <c r="AP262" s="40"/>
      <c r="AQ262" s="40"/>
      <c r="AR262" s="40"/>
      <c r="AS262" s="40"/>
      <c r="AT262" s="40"/>
      <c r="AU262" s="40"/>
      <c r="AV262" s="39"/>
      <c r="AW262" s="39"/>
      <c r="AX262" s="39"/>
      <c r="AY262" s="39"/>
      <c r="AZ262" s="39"/>
      <c r="BA262" s="39"/>
      <c r="BB262" s="39"/>
      <c r="BC262" s="39"/>
      <c r="BD262" s="39"/>
      <c r="BE262" s="39"/>
      <c r="BF262" s="39"/>
      <c r="BG262" s="39"/>
    </row>
    <row r="263" spans="1:59" ht="15.6" x14ac:dyDescent="0.25">
      <c r="A263" s="39"/>
      <c r="B263" s="40"/>
      <c r="C263" s="40"/>
      <c r="D263" s="40"/>
      <c r="E263" s="40"/>
      <c r="F263" s="49"/>
      <c r="G263" s="40"/>
      <c r="H263" s="55">
        <v>190</v>
      </c>
      <c r="I263" s="55">
        <v>22.5</v>
      </c>
      <c r="J263" s="49"/>
      <c r="K263" s="49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1"/>
      <c r="AC263" s="42" t="s">
        <v>381</v>
      </c>
      <c r="AD263" s="42">
        <v>-54</v>
      </c>
      <c r="AE263" s="43">
        <v>-45</v>
      </c>
      <c r="AF263" s="42">
        <v>292</v>
      </c>
      <c r="AG263" s="42">
        <v>-18.7</v>
      </c>
      <c r="AH263" s="15">
        <f t="shared" si="27"/>
        <v>0</v>
      </c>
      <c r="AI263" s="15">
        <f t="shared" si="26"/>
        <v>0</v>
      </c>
      <c r="AJ263" s="41"/>
      <c r="AK263" s="41"/>
      <c r="AL263" s="41"/>
      <c r="AM263" s="41"/>
      <c r="AN263" s="41"/>
      <c r="AO263" s="40"/>
      <c r="AP263" s="40"/>
      <c r="AQ263" s="40"/>
      <c r="AR263" s="40"/>
      <c r="AS263" s="40"/>
      <c r="AT263" s="40"/>
      <c r="AU263" s="40"/>
      <c r="AV263" s="39"/>
      <c r="AW263" s="39"/>
      <c r="AX263" s="39"/>
      <c r="AY263" s="39"/>
      <c r="AZ263" s="39"/>
      <c r="BA263" s="39"/>
      <c r="BB263" s="39"/>
      <c r="BC263" s="39"/>
      <c r="BD263" s="39"/>
      <c r="BE263" s="39"/>
      <c r="BF263" s="39"/>
      <c r="BG263" s="39"/>
    </row>
    <row r="264" spans="1:59" ht="38.25" customHeight="1" x14ac:dyDescent="0.25">
      <c r="A264" s="39"/>
      <c r="B264" s="40"/>
      <c r="C264" s="40"/>
      <c r="D264" s="40"/>
      <c r="E264" s="40"/>
      <c r="F264" s="49"/>
      <c r="G264" s="40"/>
      <c r="H264" s="55">
        <v>200</v>
      </c>
      <c r="I264" s="55">
        <v>25</v>
      </c>
      <c r="J264" s="49"/>
      <c r="K264" s="49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1"/>
      <c r="AC264" s="42" t="s">
        <v>166</v>
      </c>
      <c r="AD264" s="42">
        <v>-31</v>
      </c>
      <c r="AE264" s="43">
        <v>-17</v>
      </c>
      <c r="AF264" s="42">
        <v>231</v>
      </c>
      <c r="AG264" s="42">
        <v>-3.8</v>
      </c>
      <c r="AH264" s="15">
        <f t="shared" si="27"/>
        <v>0</v>
      </c>
      <c r="AI264" s="15">
        <f t="shared" si="26"/>
        <v>0</v>
      </c>
      <c r="AJ264" s="41"/>
      <c r="AK264" s="41"/>
      <c r="AL264" s="41"/>
      <c r="AM264" s="41"/>
      <c r="AN264" s="41"/>
      <c r="AO264" s="40"/>
      <c r="AP264" s="40"/>
      <c r="AQ264" s="40"/>
      <c r="AR264" s="40"/>
      <c r="AS264" s="40"/>
      <c r="AT264" s="40"/>
      <c r="AU264" s="40"/>
      <c r="AV264" s="39"/>
      <c r="AW264" s="39"/>
      <c r="AX264" s="39"/>
      <c r="AY264" s="39"/>
      <c r="AZ264" s="39"/>
      <c r="BA264" s="39"/>
      <c r="BB264" s="39"/>
      <c r="BC264" s="39"/>
      <c r="BD264" s="39"/>
      <c r="BE264" s="39"/>
      <c r="BF264" s="39"/>
      <c r="BG264" s="39"/>
    </row>
    <row r="265" spans="1:59" ht="31.5" customHeight="1" x14ac:dyDescent="0.25">
      <c r="A265" s="39"/>
      <c r="B265" s="40"/>
      <c r="C265" s="40"/>
      <c r="D265" s="40"/>
      <c r="E265" s="40"/>
      <c r="F265" s="49"/>
      <c r="G265" s="114" t="s">
        <v>657</v>
      </c>
      <c r="H265" s="114"/>
      <c r="I265" s="114"/>
      <c r="J265" s="49"/>
      <c r="K265" s="49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1"/>
      <c r="AC265" s="42" t="s">
        <v>382</v>
      </c>
      <c r="AD265" s="42"/>
      <c r="AE265" s="43"/>
      <c r="AF265" s="42"/>
      <c r="AG265" s="42"/>
      <c r="AH265" s="15">
        <f t="shared" si="27"/>
        <v>0</v>
      </c>
      <c r="AI265" s="15">
        <f t="shared" si="26"/>
        <v>0</v>
      </c>
      <c r="AJ265" s="41"/>
      <c r="AK265" s="41"/>
      <c r="AL265" s="41"/>
      <c r="AM265" s="41"/>
      <c r="AN265" s="41"/>
      <c r="AO265" s="40"/>
      <c r="AP265" s="40"/>
      <c r="AQ265" s="40"/>
      <c r="AR265" s="40"/>
      <c r="AS265" s="40"/>
      <c r="AT265" s="40"/>
      <c r="AU265" s="40"/>
      <c r="AV265" s="39"/>
      <c r="AW265" s="39"/>
      <c r="AX265" s="39"/>
      <c r="AY265" s="39"/>
      <c r="AZ265" s="39"/>
      <c r="BA265" s="39"/>
      <c r="BB265" s="39"/>
      <c r="BC265" s="39"/>
      <c r="BD265" s="39"/>
      <c r="BE265" s="39"/>
      <c r="BF265" s="39"/>
      <c r="BG265" s="39"/>
    </row>
    <row r="266" spans="1:59" ht="15.6" customHeight="1" x14ac:dyDescent="0.25">
      <c r="A266" s="39"/>
      <c r="B266" s="40"/>
      <c r="C266" s="40"/>
      <c r="D266" s="40"/>
      <c r="E266" s="40"/>
      <c r="F266" s="49"/>
      <c r="G266" s="15"/>
      <c r="H266" s="15"/>
      <c r="I266" s="15" t="s">
        <v>656</v>
      </c>
      <c r="J266" s="49"/>
      <c r="K266" s="49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1"/>
      <c r="AC266" s="46" t="s">
        <v>168</v>
      </c>
      <c r="AD266" s="45"/>
      <c r="AE266" s="45"/>
      <c r="AF266" s="45"/>
      <c r="AG266" s="44"/>
      <c r="AH266" s="15">
        <f t="shared" si="27"/>
        <v>0</v>
      </c>
      <c r="AI266" s="15"/>
      <c r="AJ266" s="41"/>
      <c r="AK266" s="41"/>
      <c r="AL266" s="41"/>
      <c r="AM266" s="41"/>
      <c r="AN266" s="41"/>
      <c r="AO266" s="40"/>
      <c r="AP266" s="40"/>
      <c r="AQ266" s="40"/>
      <c r="AR266" s="40"/>
      <c r="AS266" s="40"/>
      <c r="AT266" s="40"/>
      <c r="AU266" s="40"/>
      <c r="AV266" s="39"/>
      <c r="AW266" s="39"/>
      <c r="AX266" s="39"/>
      <c r="AY266" s="39"/>
      <c r="AZ266" s="39"/>
      <c r="BA266" s="39"/>
      <c r="BB266" s="39"/>
      <c r="BC266" s="39"/>
      <c r="BD266" s="39"/>
      <c r="BE266" s="39"/>
      <c r="BF266" s="39"/>
      <c r="BG266" s="39"/>
    </row>
    <row r="267" spans="1:59" ht="15.6" x14ac:dyDescent="0.25">
      <c r="A267" s="39"/>
      <c r="B267" s="40"/>
      <c r="C267" s="40"/>
      <c r="D267" s="40"/>
      <c r="E267" s="40"/>
      <c r="F267" s="49"/>
      <c r="G267" s="15"/>
      <c r="H267" s="15"/>
      <c r="I267" s="54" t="s">
        <v>655</v>
      </c>
      <c r="J267" s="49"/>
      <c r="K267" s="49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1"/>
      <c r="AC267" s="42" t="s">
        <v>383</v>
      </c>
      <c r="AD267" s="42">
        <v>-28</v>
      </c>
      <c r="AE267" s="43">
        <v>-15</v>
      </c>
      <c r="AF267" s="42">
        <v>220</v>
      </c>
      <c r="AG267" s="42">
        <v>-3.3</v>
      </c>
      <c r="AH267" s="15">
        <f t="shared" si="27"/>
        <v>0</v>
      </c>
      <c r="AI267" s="15">
        <f>AH266</f>
        <v>0</v>
      </c>
      <c r="AJ267" s="41"/>
      <c r="AK267" s="41"/>
      <c r="AL267" s="41"/>
      <c r="AM267" s="41"/>
      <c r="AN267" s="41"/>
      <c r="AO267" s="40"/>
      <c r="AP267" s="40"/>
      <c r="AQ267" s="40"/>
      <c r="AR267" s="40"/>
      <c r="AS267" s="40"/>
      <c r="AT267" s="40"/>
      <c r="AU267" s="40"/>
      <c r="AV267" s="39"/>
      <c r="AW267" s="39"/>
      <c r="AX267" s="39"/>
      <c r="AY267" s="39"/>
      <c r="AZ267" s="39"/>
      <c r="BA267" s="39"/>
      <c r="BB267" s="39"/>
      <c r="BC267" s="39"/>
      <c r="BD267" s="39"/>
      <c r="BE267" s="39"/>
      <c r="BF267" s="39"/>
      <c r="BG267" s="39"/>
    </row>
    <row r="268" spans="1:59" ht="26.25" customHeight="1" x14ac:dyDescent="0.25">
      <c r="A268" s="39"/>
      <c r="B268" s="40"/>
      <c r="C268" s="40"/>
      <c r="D268" s="40"/>
      <c r="E268" s="40"/>
      <c r="F268" s="49"/>
      <c r="G268" s="114" t="s">
        <v>654</v>
      </c>
      <c r="H268" s="114"/>
      <c r="I268" s="114"/>
      <c r="J268" s="49"/>
      <c r="K268" s="49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1"/>
      <c r="AC268" s="46" t="s">
        <v>89</v>
      </c>
      <c r="AD268" s="45"/>
      <c r="AE268" s="45"/>
      <c r="AF268" s="45"/>
      <c r="AG268" s="44"/>
      <c r="AH268" s="15">
        <f t="shared" si="27"/>
        <v>0</v>
      </c>
      <c r="AI268" s="15"/>
      <c r="AJ268" s="41"/>
      <c r="AK268" s="41"/>
      <c r="AL268" s="41"/>
      <c r="AM268" s="41"/>
      <c r="AN268" s="41"/>
      <c r="AO268" s="40"/>
      <c r="AP268" s="40"/>
      <c r="AQ268" s="40"/>
      <c r="AR268" s="40"/>
      <c r="AS268" s="40"/>
      <c r="AT268" s="40"/>
      <c r="AU268" s="40"/>
      <c r="AV268" s="39"/>
      <c r="AW268" s="39"/>
      <c r="AX268" s="39"/>
      <c r="AY268" s="39"/>
      <c r="AZ268" s="39"/>
      <c r="BA268" s="39"/>
      <c r="BB268" s="39"/>
      <c r="BC268" s="39"/>
      <c r="BD268" s="39"/>
      <c r="BE268" s="39"/>
      <c r="BF268" s="39"/>
      <c r="BG268" s="39"/>
    </row>
    <row r="269" spans="1:59" ht="15.6" x14ac:dyDescent="0.25">
      <c r="A269" s="39"/>
      <c r="B269" s="40"/>
      <c r="C269" s="40"/>
      <c r="D269" s="40"/>
      <c r="E269" s="40"/>
      <c r="F269" s="49"/>
      <c r="G269" s="15" t="s">
        <v>30</v>
      </c>
      <c r="H269" s="15" t="s">
        <v>651</v>
      </c>
      <c r="I269" s="15" t="s">
        <v>653</v>
      </c>
      <c r="J269" s="49"/>
      <c r="K269" s="49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1"/>
      <c r="AC269" s="42" t="s">
        <v>384</v>
      </c>
      <c r="AD269" s="42">
        <v>-26</v>
      </c>
      <c r="AE269" s="43">
        <v>-14</v>
      </c>
      <c r="AF269" s="42">
        <v>228</v>
      </c>
      <c r="AG269" s="42">
        <v>-1.8</v>
      </c>
      <c r="AH269" s="15">
        <f t="shared" si="27"/>
        <v>0</v>
      </c>
      <c r="AI269" s="15">
        <f>AH268</f>
        <v>0</v>
      </c>
      <c r="AJ269" s="41"/>
      <c r="AK269" s="41"/>
      <c r="AL269" s="41"/>
      <c r="AM269" s="41"/>
      <c r="AN269" s="41"/>
      <c r="AO269" s="40"/>
      <c r="AP269" s="40"/>
      <c r="AQ269" s="40"/>
      <c r="AR269" s="40"/>
      <c r="AS269" s="40"/>
      <c r="AT269" s="40"/>
      <c r="AU269" s="40"/>
      <c r="AV269" s="39"/>
      <c r="AW269" s="39"/>
      <c r="AX269" s="39"/>
      <c r="AY269" s="39"/>
      <c r="AZ269" s="39"/>
      <c r="BA269" s="39"/>
      <c r="BB269" s="39"/>
      <c r="BC269" s="39"/>
      <c r="BD269" s="39"/>
      <c r="BE269" s="39"/>
      <c r="BF269" s="39"/>
      <c r="BG269" s="39"/>
    </row>
    <row r="270" spans="1:59" ht="15.6" x14ac:dyDescent="0.25">
      <c r="A270" s="39"/>
      <c r="B270" s="40"/>
      <c r="C270" s="40"/>
      <c r="D270" s="40"/>
      <c r="E270" s="40"/>
      <c r="F270" s="49"/>
      <c r="G270" s="15">
        <v>0.4</v>
      </c>
      <c r="H270" s="15">
        <v>0.2</v>
      </c>
      <c r="I270" s="15">
        <v>5</v>
      </c>
      <c r="J270" s="49"/>
      <c r="K270" s="49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1"/>
      <c r="AC270" s="42" t="s">
        <v>385</v>
      </c>
      <c r="AD270" s="42">
        <v>-26</v>
      </c>
      <c r="AE270" s="43">
        <v>-14</v>
      </c>
      <c r="AF270" s="42">
        <v>223</v>
      </c>
      <c r="AG270" s="42">
        <v>-2.1</v>
      </c>
      <c r="AH270" s="15">
        <f t="shared" si="27"/>
        <v>0</v>
      </c>
      <c r="AI270" s="15">
        <f t="shared" ref="AI270:AI276" si="28">AI269+$AH$268</f>
        <v>0</v>
      </c>
      <c r="AJ270" s="41"/>
      <c r="AK270" s="41"/>
      <c r="AL270" s="41"/>
      <c r="AM270" s="41"/>
      <c r="AN270" s="41"/>
      <c r="AO270" s="40"/>
      <c r="AP270" s="40"/>
      <c r="AQ270" s="40"/>
      <c r="AR270" s="40"/>
      <c r="AS270" s="40"/>
      <c r="AT270" s="40"/>
      <c r="AU270" s="40"/>
      <c r="AV270" s="39"/>
      <c r="AW270" s="39"/>
      <c r="AX270" s="39"/>
      <c r="AY270" s="39"/>
      <c r="AZ270" s="39"/>
      <c r="BA270" s="39"/>
      <c r="BB270" s="39"/>
      <c r="BC270" s="39"/>
      <c r="BD270" s="39"/>
      <c r="BE270" s="39"/>
      <c r="BF270" s="39"/>
      <c r="BG270" s="39"/>
    </row>
    <row r="271" spans="1:59" ht="15.6" x14ac:dyDescent="0.25">
      <c r="A271" s="39"/>
      <c r="B271" s="40"/>
      <c r="C271" s="40"/>
      <c r="D271" s="40"/>
      <c r="E271" s="40"/>
      <c r="F271" s="49"/>
      <c r="G271" s="15">
        <v>0.85</v>
      </c>
      <c r="H271" s="15">
        <v>1</v>
      </c>
      <c r="I271" s="15">
        <v>20</v>
      </c>
      <c r="J271" s="49"/>
      <c r="K271" s="49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1"/>
      <c r="AC271" s="42" t="s">
        <v>386</v>
      </c>
      <c r="AD271" s="42">
        <v>-26</v>
      </c>
      <c r="AE271" s="43">
        <v>-13</v>
      </c>
      <c r="AF271" s="42">
        <v>228</v>
      </c>
      <c r="AG271" s="42">
        <v>-1.6</v>
      </c>
      <c r="AH271" s="15">
        <f t="shared" si="27"/>
        <v>0</v>
      </c>
      <c r="AI271" s="15">
        <f t="shared" si="28"/>
        <v>0</v>
      </c>
      <c r="AJ271" s="41"/>
      <c r="AK271" s="41"/>
      <c r="AL271" s="41"/>
      <c r="AM271" s="41"/>
      <c r="AN271" s="41"/>
      <c r="AO271" s="40"/>
      <c r="AP271" s="40"/>
      <c r="AQ271" s="40"/>
      <c r="AR271" s="40"/>
      <c r="AS271" s="40"/>
      <c r="AT271" s="40"/>
      <c r="AU271" s="40"/>
      <c r="AV271" s="39"/>
      <c r="AW271" s="39"/>
      <c r="AX271" s="39"/>
      <c r="AY271" s="39"/>
      <c r="AZ271" s="39"/>
      <c r="BA271" s="39"/>
      <c r="BB271" s="39"/>
      <c r="BC271" s="39"/>
      <c r="BD271" s="39"/>
      <c r="BE271" s="39"/>
      <c r="BF271" s="39"/>
      <c r="BG271" s="39"/>
    </row>
    <row r="272" spans="1:59" ht="15.6" x14ac:dyDescent="0.25">
      <c r="A272" s="39"/>
      <c r="B272" s="40"/>
      <c r="C272" s="40"/>
      <c r="D272" s="40"/>
      <c r="E272" s="40"/>
      <c r="F272" s="49"/>
      <c r="G272" s="15">
        <v>1</v>
      </c>
      <c r="H272" s="15">
        <v>2.33</v>
      </c>
      <c r="I272" s="15">
        <v>35</v>
      </c>
      <c r="J272" s="49"/>
      <c r="K272" s="49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1"/>
      <c r="AC272" s="42" t="s">
        <v>105</v>
      </c>
      <c r="AD272" s="42">
        <v>-26</v>
      </c>
      <c r="AE272" s="43">
        <v>-13</v>
      </c>
      <c r="AF272" s="42">
        <v>222</v>
      </c>
      <c r="AG272" s="42">
        <v>-1.3</v>
      </c>
      <c r="AH272" s="15">
        <f t="shared" si="27"/>
        <v>0</v>
      </c>
      <c r="AI272" s="15">
        <f t="shared" si="28"/>
        <v>0</v>
      </c>
      <c r="AJ272" s="41"/>
      <c r="AK272" s="41"/>
      <c r="AL272" s="41"/>
      <c r="AM272" s="41"/>
      <c r="AN272" s="41"/>
      <c r="AO272" s="40"/>
      <c r="AP272" s="40"/>
      <c r="AQ272" s="40"/>
      <c r="AR272" s="40"/>
      <c r="AS272" s="40"/>
      <c r="AT272" s="40"/>
      <c r="AU272" s="40"/>
      <c r="AV272" s="39"/>
      <c r="AW272" s="39"/>
      <c r="AX272" s="39"/>
      <c r="AY272" s="39"/>
      <c r="AZ272" s="39"/>
      <c r="BA272" s="39"/>
      <c r="BB272" s="39"/>
      <c r="BC272" s="39"/>
      <c r="BD272" s="39"/>
      <c r="BE272" s="39"/>
      <c r="BF272" s="39"/>
      <c r="BG272" s="39"/>
    </row>
    <row r="273" spans="1:59" ht="15.6" x14ac:dyDescent="0.25">
      <c r="A273" s="39"/>
      <c r="B273" s="40"/>
      <c r="C273" s="40"/>
      <c r="D273" s="40"/>
      <c r="E273" s="40"/>
      <c r="F273" s="49"/>
      <c r="G273" s="15">
        <v>2</v>
      </c>
      <c r="H273" s="15">
        <v>4</v>
      </c>
      <c r="I273" s="15">
        <v>42.5</v>
      </c>
      <c r="J273" s="49"/>
      <c r="K273" s="49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1"/>
      <c r="AC273" s="42" t="s">
        <v>387</v>
      </c>
      <c r="AD273" s="42">
        <v>-26</v>
      </c>
      <c r="AE273" s="43">
        <v>-13</v>
      </c>
      <c r="AF273" s="42">
        <v>228</v>
      </c>
      <c r="AG273" s="42">
        <v>-1.7</v>
      </c>
      <c r="AH273" s="15">
        <f t="shared" si="27"/>
        <v>0</v>
      </c>
      <c r="AI273" s="15">
        <f t="shared" si="28"/>
        <v>0</v>
      </c>
      <c r="AJ273" s="41"/>
      <c r="AK273" s="41"/>
      <c r="AL273" s="41"/>
      <c r="AM273" s="41"/>
      <c r="AN273" s="41"/>
      <c r="AO273" s="40"/>
      <c r="AP273" s="40"/>
      <c r="AQ273" s="40"/>
      <c r="AR273" s="40"/>
      <c r="AS273" s="40"/>
      <c r="AT273" s="40"/>
      <c r="AU273" s="40"/>
      <c r="AV273" s="39"/>
      <c r="AW273" s="39"/>
      <c r="AX273" s="39"/>
      <c r="AY273" s="39"/>
      <c r="AZ273" s="39"/>
      <c r="BA273" s="39"/>
      <c r="BB273" s="39"/>
      <c r="BC273" s="39"/>
      <c r="BD273" s="39"/>
      <c r="BE273" s="39"/>
      <c r="BF273" s="39"/>
      <c r="BG273" s="39"/>
    </row>
    <row r="274" spans="1:59" ht="15.6" x14ac:dyDescent="0.25">
      <c r="A274" s="39"/>
      <c r="B274" s="40"/>
      <c r="C274" s="40"/>
      <c r="D274" s="40"/>
      <c r="E274" s="40"/>
      <c r="F274" s="49"/>
      <c r="G274" s="15">
        <v>4</v>
      </c>
      <c r="H274" s="15">
        <v>4.6500000000000004</v>
      </c>
      <c r="I274" s="15">
        <v>50</v>
      </c>
      <c r="J274" s="49"/>
      <c r="K274" s="49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1"/>
      <c r="AC274" s="42" t="s">
        <v>388</v>
      </c>
      <c r="AD274" s="42">
        <v>-26</v>
      </c>
      <c r="AE274" s="43">
        <v>-14</v>
      </c>
      <c r="AF274" s="42">
        <v>226</v>
      </c>
      <c r="AG274" s="42">
        <v>-1.8</v>
      </c>
      <c r="AH274" s="15">
        <f t="shared" si="27"/>
        <v>0</v>
      </c>
      <c r="AI274" s="15">
        <f t="shared" si="28"/>
        <v>0</v>
      </c>
      <c r="AJ274" s="41"/>
      <c r="AK274" s="41"/>
      <c r="AL274" s="41"/>
      <c r="AM274" s="41"/>
      <c r="AN274" s="41"/>
      <c r="AO274" s="40"/>
      <c r="AP274" s="40"/>
      <c r="AQ274" s="40"/>
      <c r="AR274" s="40"/>
      <c r="AS274" s="40"/>
      <c r="AT274" s="40"/>
      <c r="AU274" s="40"/>
      <c r="AV274" s="39"/>
      <c r="AW274" s="39"/>
      <c r="AX274" s="39"/>
      <c r="AY274" s="39"/>
      <c r="AZ274" s="39"/>
      <c r="BA274" s="39"/>
      <c r="BB274" s="39"/>
      <c r="BC274" s="39"/>
      <c r="BD274" s="39"/>
      <c r="BE274" s="39"/>
      <c r="BF274" s="39"/>
      <c r="BG274" s="39"/>
    </row>
    <row r="275" spans="1:59" ht="15.6" x14ac:dyDescent="0.25">
      <c r="A275" s="39"/>
      <c r="B275" s="40"/>
      <c r="C275" s="40"/>
      <c r="D275" s="40"/>
      <c r="E275" s="40"/>
      <c r="F275" s="49"/>
      <c r="G275" s="15">
        <v>6</v>
      </c>
      <c r="H275" s="15">
        <v>6.97</v>
      </c>
      <c r="I275" s="15">
        <v>57.5</v>
      </c>
      <c r="J275" s="49"/>
      <c r="K275" s="49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1"/>
      <c r="AC275" s="42" t="s">
        <v>389</v>
      </c>
      <c r="AD275" s="42">
        <v>-26</v>
      </c>
      <c r="AE275" s="43">
        <v>-14</v>
      </c>
      <c r="AF275" s="42">
        <v>229</v>
      </c>
      <c r="AG275" s="42">
        <v>-1.7</v>
      </c>
      <c r="AH275" s="15">
        <f t="shared" si="27"/>
        <v>0</v>
      </c>
      <c r="AI275" s="15">
        <f t="shared" si="28"/>
        <v>0</v>
      </c>
      <c r="AJ275" s="41"/>
      <c r="AK275" s="41"/>
      <c r="AL275" s="41"/>
      <c r="AM275" s="41"/>
      <c r="AN275" s="41"/>
      <c r="AO275" s="40"/>
      <c r="AP275" s="40"/>
      <c r="AQ275" s="40"/>
      <c r="AR275" s="40"/>
      <c r="AS275" s="40"/>
      <c r="AT275" s="40"/>
      <c r="AU275" s="40"/>
      <c r="AV275" s="39"/>
      <c r="AW275" s="39"/>
      <c r="AX275" s="39"/>
      <c r="AY275" s="39"/>
      <c r="AZ275" s="39"/>
      <c r="BA275" s="39"/>
      <c r="BB275" s="39"/>
      <c r="BC275" s="39"/>
      <c r="BD275" s="39"/>
      <c r="BE275" s="39"/>
      <c r="BF275" s="39"/>
      <c r="BG275" s="39"/>
    </row>
    <row r="276" spans="1:59" ht="31.5" customHeight="1" x14ac:dyDescent="0.25">
      <c r="A276" s="39"/>
      <c r="B276" s="40"/>
      <c r="C276" s="40"/>
      <c r="D276" s="40"/>
      <c r="E276" s="40"/>
      <c r="F276" s="49"/>
      <c r="G276" s="15">
        <v>8</v>
      </c>
      <c r="H276" s="15">
        <v>9.3000000000000007</v>
      </c>
      <c r="I276" s="15">
        <v>65</v>
      </c>
      <c r="J276" s="49"/>
      <c r="K276" s="49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1"/>
      <c r="AC276" s="42" t="s">
        <v>390</v>
      </c>
      <c r="AD276" s="42">
        <v>-27</v>
      </c>
      <c r="AE276" s="43">
        <v>-15</v>
      </c>
      <c r="AF276" s="42">
        <v>227</v>
      </c>
      <c r="AG276" s="42">
        <v>-2.2000000000000002</v>
      </c>
      <c r="AH276" s="15">
        <f t="shared" si="27"/>
        <v>0</v>
      </c>
      <c r="AI276" s="15">
        <f t="shared" si="28"/>
        <v>0</v>
      </c>
      <c r="AJ276" s="41"/>
      <c r="AK276" s="41"/>
      <c r="AL276" s="41"/>
      <c r="AM276" s="41"/>
      <c r="AN276" s="41"/>
      <c r="AO276" s="40"/>
      <c r="AP276" s="40"/>
      <c r="AQ276" s="40"/>
      <c r="AR276" s="40"/>
      <c r="AS276" s="40"/>
      <c r="AT276" s="40"/>
      <c r="AU276" s="40"/>
      <c r="AV276" s="39"/>
      <c r="AW276" s="39"/>
      <c r="AX276" s="39"/>
      <c r="AY276" s="39"/>
      <c r="AZ276" s="39"/>
      <c r="BA276" s="39"/>
      <c r="BB276" s="39"/>
      <c r="BC276" s="39"/>
      <c r="BD276" s="39"/>
      <c r="BE276" s="39"/>
      <c r="BF276" s="39"/>
      <c r="BG276" s="39"/>
    </row>
    <row r="277" spans="1:59" ht="15.6" x14ac:dyDescent="0.25">
      <c r="A277" s="39"/>
      <c r="B277" s="40"/>
      <c r="C277" s="40"/>
      <c r="D277" s="40"/>
      <c r="E277" s="40"/>
      <c r="F277" s="49"/>
      <c r="G277" s="15">
        <v>10</v>
      </c>
      <c r="H277" s="15">
        <v>11.63</v>
      </c>
      <c r="I277" s="15">
        <v>72.5</v>
      </c>
      <c r="J277" s="49"/>
      <c r="K277" s="49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1"/>
      <c r="AC277" s="46" t="s">
        <v>121</v>
      </c>
      <c r="AD277" s="45"/>
      <c r="AE277" s="45"/>
      <c r="AF277" s="45"/>
      <c r="AG277" s="44"/>
      <c r="AH277" s="15">
        <f t="shared" si="27"/>
        <v>0</v>
      </c>
      <c r="AI277" s="15"/>
      <c r="AJ277" s="41"/>
      <c r="AK277" s="41"/>
      <c r="AL277" s="41"/>
      <c r="AM277" s="41"/>
      <c r="AN277" s="41"/>
      <c r="AO277" s="40"/>
      <c r="AP277" s="40"/>
      <c r="AQ277" s="40"/>
      <c r="AR277" s="40"/>
      <c r="AS277" s="40"/>
      <c r="AT277" s="40"/>
      <c r="AU277" s="40"/>
      <c r="AV277" s="39"/>
      <c r="AW277" s="39"/>
      <c r="AX277" s="39"/>
      <c r="AY277" s="39"/>
      <c r="AZ277" s="39"/>
      <c r="BA277" s="39"/>
      <c r="BB277" s="39"/>
      <c r="BC277" s="39"/>
      <c r="BD277" s="39"/>
      <c r="BE277" s="39"/>
      <c r="BF277" s="39"/>
      <c r="BG277" s="39"/>
    </row>
    <row r="278" spans="1:59" ht="15.6" x14ac:dyDescent="0.25">
      <c r="A278" s="39"/>
      <c r="B278" s="40"/>
      <c r="C278" s="40"/>
      <c r="D278" s="40"/>
      <c r="E278" s="40"/>
      <c r="F278" s="49"/>
      <c r="G278" s="15">
        <v>20</v>
      </c>
      <c r="H278" s="15">
        <v>23.26</v>
      </c>
      <c r="I278" s="15">
        <v>80</v>
      </c>
      <c r="J278" s="49"/>
      <c r="K278" s="49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1"/>
      <c r="AC278" s="42" t="s">
        <v>391</v>
      </c>
      <c r="AD278" s="42">
        <v>-16</v>
      </c>
      <c r="AE278" s="43">
        <v>-9</v>
      </c>
      <c r="AF278" s="42">
        <v>319</v>
      </c>
      <c r="AG278" s="42">
        <v>0.4</v>
      </c>
      <c r="AH278" s="15">
        <f t="shared" si="27"/>
        <v>0</v>
      </c>
      <c r="AI278" s="15">
        <f>AH277</f>
        <v>0</v>
      </c>
      <c r="AJ278" s="41"/>
      <c r="AK278" s="41"/>
      <c r="AL278" s="41"/>
      <c r="AM278" s="41"/>
      <c r="AN278" s="41"/>
      <c r="AO278" s="40"/>
      <c r="AP278" s="40"/>
      <c r="AQ278" s="40"/>
      <c r="AR278" s="40"/>
      <c r="AS278" s="40"/>
      <c r="AT278" s="40"/>
      <c r="AU278" s="40"/>
      <c r="AV278" s="39"/>
      <c r="AW278" s="39"/>
      <c r="AX278" s="39"/>
      <c r="AY278" s="39"/>
      <c r="AZ278" s="39"/>
      <c r="BA278" s="39"/>
      <c r="BB278" s="39"/>
      <c r="BC278" s="39"/>
      <c r="BD278" s="39"/>
      <c r="BE278" s="39"/>
      <c r="BF278" s="39"/>
      <c r="BG278" s="39"/>
    </row>
    <row r="279" spans="1:59" ht="15.6" x14ac:dyDescent="0.25">
      <c r="A279" s="39"/>
      <c r="B279" s="40"/>
      <c r="C279" s="40"/>
      <c r="D279" s="40"/>
      <c r="E279" s="40"/>
      <c r="F279" s="49"/>
      <c r="G279" s="15">
        <v>30</v>
      </c>
      <c r="H279" s="15">
        <v>34.9</v>
      </c>
      <c r="I279" s="15">
        <v>95</v>
      </c>
      <c r="J279" s="49"/>
      <c r="K279" s="49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1"/>
      <c r="AC279" s="42" t="s">
        <v>392</v>
      </c>
      <c r="AD279" s="42">
        <v>-30</v>
      </c>
      <c r="AE279" s="43">
        <v>-19</v>
      </c>
      <c r="AF279" s="42">
        <v>285</v>
      </c>
      <c r="AG279" s="42">
        <v>-3.5</v>
      </c>
      <c r="AH279" s="15">
        <f t="shared" si="27"/>
        <v>0</v>
      </c>
      <c r="AI279" s="15">
        <f t="shared" ref="AI279:AI289" si="29">AI278+$AH$277</f>
        <v>0</v>
      </c>
      <c r="AJ279" s="41"/>
      <c r="AK279" s="41"/>
      <c r="AL279" s="41"/>
      <c r="AM279" s="41"/>
      <c r="AN279" s="41"/>
      <c r="AO279" s="40"/>
      <c r="AP279" s="40"/>
      <c r="AQ279" s="40"/>
      <c r="AR279" s="40"/>
      <c r="AS279" s="40"/>
      <c r="AT279" s="40"/>
      <c r="AU279" s="40"/>
      <c r="AV279" s="39"/>
      <c r="AW279" s="39"/>
      <c r="AX279" s="39"/>
      <c r="AY279" s="39"/>
      <c r="AZ279" s="39"/>
      <c r="BA279" s="39"/>
      <c r="BB279" s="39"/>
      <c r="BC279" s="39"/>
      <c r="BD279" s="39"/>
      <c r="BE279" s="39"/>
      <c r="BF279" s="39"/>
      <c r="BG279" s="39"/>
    </row>
    <row r="280" spans="1:59" ht="15.6" x14ac:dyDescent="0.25">
      <c r="A280" s="39"/>
      <c r="B280" s="40"/>
      <c r="C280" s="40"/>
      <c r="D280" s="40"/>
      <c r="E280" s="40"/>
      <c r="F280" s="49"/>
      <c r="G280" s="15">
        <v>40</v>
      </c>
      <c r="H280" s="15">
        <v>46.5</v>
      </c>
      <c r="I280" s="15">
        <v>100</v>
      </c>
      <c r="J280" s="49"/>
      <c r="K280" s="49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1"/>
      <c r="AC280" s="42" t="s">
        <v>393</v>
      </c>
      <c r="AD280" s="42">
        <v>-32</v>
      </c>
      <c r="AE280" s="43">
        <v>-19</v>
      </c>
      <c r="AF280" s="42">
        <v>293</v>
      </c>
      <c r="AG280" s="42">
        <v>-3.6</v>
      </c>
      <c r="AH280" s="15">
        <f t="shared" si="27"/>
        <v>0</v>
      </c>
      <c r="AI280" s="15">
        <f t="shared" si="29"/>
        <v>0</v>
      </c>
      <c r="AJ280" s="41"/>
      <c r="AK280" s="41"/>
      <c r="AL280" s="41"/>
      <c r="AM280" s="41"/>
      <c r="AN280" s="41"/>
      <c r="AO280" s="40"/>
      <c r="AP280" s="40"/>
      <c r="AQ280" s="40"/>
      <c r="AR280" s="40"/>
      <c r="AS280" s="40"/>
      <c r="AT280" s="40"/>
      <c r="AU280" s="40"/>
      <c r="AV280" s="39"/>
      <c r="AW280" s="39"/>
      <c r="AX280" s="39"/>
      <c r="AY280" s="39"/>
      <c r="AZ280" s="39"/>
      <c r="BA280" s="39"/>
      <c r="BB280" s="39"/>
      <c r="BC280" s="39"/>
      <c r="BD280" s="39"/>
      <c r="BE280" s="39"/>
      <c r="BF280" s="39"/>
      <c r="BG280" s="39"/>
    </row>
    <row r="281" spans="1:59" ht="37.5" customHeight="1" x14ac:dyDescent="0.25">
      <c r="A281" s="39"/>
      <c r="B281" s="40"/>
      <c r="C281" s="40"/>
      <c r="D281" s="40"/>
      <c r="E281" s="40"/>
      <c r="F281" s="49"/>
      <c r="G281" s="15">
        <v>50</v>
      </c>
      <c r="H281" s="15">
        <v>58.15</v>
      </c>
      <c r="I281" s="15">
        <v>120</v>
      </c>
      <c r="J281" s="49"/>
      <c r="K281" s="49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1"/>
      <c r="AC281" s="42" t="s">
        <v>394</v>
      </c>
      <c r="AD281" s="42">
        <v>-34</v>
      </c>
      <c r="AE281" s="43">
        <v>-20</v>
      </c>
      <c r="AF281" s="42">
        <v>300</v>
      </c>
      <c r="AG281" s="42">
        <v>-4.0999999999999996</v>
      </c>
      <c r="AH281" s="15">
        <f t="shared" si="27"/>
        <v>0</v>
      </c>
      <c r="AI281" s="15">
        <f t="shared" si="29"/>
        <v>0</v>
      </c>
      <c r="AJ281" s="41"/>
      <c r="AK281" s="41"/>
      <c r="AL281" s="41"/>
      <c r="AM281" s="41"/>
      <c r="AN281" s="41"/>
      <c r="AO281" s="40"/>
      <c r="AP281" s="40"/>
      <c r="AQ281" s="40"/>
      <c r="AR281" s="40"/>
      <c r="AS281" s="40"/>
      <c r="AT281" s="40"/>
      <c r="AU281" s="40"/>
      <c r="AV281" s="39"/>
      <c r="AW281" s="39"/>
      <c r="AX281" s="39"/>
      <c r="AY281" s="39"/>
      <c r="AZ281" s="39"/>
      <c r="BA281" s="39"/>
      <c r="BB281" s="39"/>
      <c r="BC281" s="39"/>
      <c r="BD281" s="39"/>
      <c r="BE281" s="39"/>
      <c r="BF281" s="39"/>
      <c r="BG281" s="39"/>
    </row>
    <row r="282" spans="1:59" ht="33" customHeight="1" x14ac:dyDescent="0.25">
      <c r="A282" s="39"/>
      <c r="B282" s="40"/>
      <c r="C282" s="40"/>
      <c r="D282" s="40"/>
      <c r="E282" s="40"/>
      <c r="F282" s="49"/>
      <c r="G282" s="114" t="s">
        <v>652</v>
      </c>
      <c r="H282" s="114"/>
      <c r="I282" s="114"/>
      <c r="J282" s="49"/>
      <c r="K282" s="49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1"/>
      <c r="AC282" s="42" t="s">
        <v>395</v>
      </c>
      <c r="AD282" s="42">
        <v>-34</v>
      </c>
      <c r="AE282" s="43">
        <v>-18</v>
      </c>
      <c r="AF282" s="42">
        <v>301</v>
      </c>
      <c r="AG282" s="42">
        <v>-4.0999999999999996</v>
      </c>
      <c r="AH282" s="15">
        <f t="shared" si="27"/>
        <v>0</v>
      </c>
      <c r="AI282" s="15">
        <f t="shared" si="29"/>
        <v>0</v>
      </c>
      <c r="AJ282" s="41"/>
      <c r="AK282" s="41"/>
      <c r="AL282" s="41"/>
      <c r="AM282" s="41"/>
      <c r="AN282" s="41"/>
      <c r="AO282" s="40"/>
      <c r="AP282" s="40"/>
      <c r="AQ282" s="40"/>
      <c r="AR282" s="40"/>
      <c r="AS282" s="40"/>
      <c r="AT282" s="40"/>
      <c r="AU282" s="40"/>
      <c r="AV282" s="39"/>
      <c r="AW282" s="39"/>
      <c r="AX282" s="39"/>
      <c r="AY282" s="39"/>
      <c r="AZ282" s="39"/>
      <c r="BA282" s="39"/>
      <c r="BB282" s="39"/>
      <c r="BC282" s="39"/>
      <c r="BD282" s="39"/>
      <c r="BE282" s="39"/>
      <c r="BF282" s="39"/>
      <c r="BG282" s="39"/>
    </row>
    <row r="283" spans="1:59" ht="15.6" x14ac:dyDescent="0.25">
      <c r="A283" s="39"/>
      <c r="B283" s="40"/>
      <c r="C283" s="40"/>
      <c r="D283" s="40"/>
      <c r="E283" s="40"/>
      <c r="F283" s="49"/>
      <c r="G283" s="15"/>
      <c r="H283" s="15" t="s">
        <v>651</v>
      </c>
      <c r="I283" s="15" t="s">
        <v>650</v>
      </c>
      <c r="J283" s="49"/>
      <c r="K283" s="49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1"/>
      <c r="AC283" s="42" t="s">
        <v>396</v>
      </c>
      <c r="AD283" s="42">
        <v>-32</v>
      </c>
      <c r="AE283" s="43">
        <v>-17</v>
      </c>
      <c r="AF283" s="42">
        <v>290</v>
      </c>
      <c r="AG283" s="42">
        <v>-3.5</v>
      </c>
      <c r="AH283" s="15">
        <f t="shared" si="27"/>
        <v>0</v>
      </c>
      <c r="AI283" s="15">
        <f t="shared" si="29"/>
        <v>0</v>
      </c>
      <c r="AJ283" s="41"/>
      <c r="AK283" s="41"/>
      <c r="AL283" s="41"/>
      <c r="AM283" s="41"/>
      <c r="AN283" s="41"/>
      <c r="AO283" s="40"/>
      <c r="AP283" s="40"/>
      <c r="AQ283" s="40"/>
      <c r="AR283" s="40"/>
      <c r="AS283" s="40"/>
      <c r="AT283" s="40"/>
      <c r="AU283" s="40"/>
      <c r="AV283" s="39"/>
      <c r="AW283" s="39"/>
      <c r="AX283" s="39"/>
      <c r="AY283" s="39"/>
      <c r="AZ283" s="39"/>
      <c r="BA283" s="39"/>
      <c r="BB283" s="39"/>
      <c r="BC283" s="39"/>
      <c r="BD283" s="39"/>
      <c r="BE283" s="39"/>
      <c r="BF283" s="39"/>
      <c r="BG283" s="39"/>
    </row>
    <row r="284" spans="1:59" ht="15.6" x14ac:dyDescent="0.25">
      <c r="A284" s="39"/>
      <c r="B284" s="40"/>
      <c r="C284" s="40"/>
      <c r="D284" s="40"/>
      <c r="E284" s="40"/>
      <c r="F284" s="49"/>
      <c r="G284" s="15"/>
      <c r="H284" s="53">
        <v>0</v>
      </c>
      <c r="I284" s="53">
        <v>617</v>
      </c>
      <c r="J284" s="49"/>
      <c r="K284" s="49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1"/>
      <c r="AC284" s="42" t="s">
        <v>397</v>
      </c>
      <c r="AD284" s="42">
        <v>-28</v>
      </c>
      <c r="AE284" s="43">
        <v>-16</v>
      </c>
      <c r="AF284" s="42">
        <v>299</v>
      </c>
      <c r="AG284" s="42">
        <v>-2.2000000000000002</v>
      </c>
      <c r="AH284" s="15">
        <f t="shared" si="27"/>
        <v>0</v>
      </c>
      <c r="AI284" s="15">
        <f t="shared" si="29"/>
        <v>0</v>
      </c>
      <c r="AJ284" s="41"/>
      <c r="AK284" s="41"/>
      <c r="AL284" s="41"/>
      <c r="AM284" s="41"/>
      <c r="AN284" s="41"/>
      <c r="AO284" s="40"/>
      <c r="AP284" s="40"/>
      <c r="AQ284" s="40"/>
      <c r="AR284" s="40"/>
      <c r="AS284" s="40"/>
      <c r="AT284" s="40"/>
      <c r="AU284" s="40"/>
      <c r="AV284" s="39"/>
      <c r="AW284" s="39"/>
      <c r="AX284" s="39"/>
      <c r="AY284" s="39"/>
      <c r="AZ284" s="39"/>
      <c r="BA284" s="39"/>
      <c r="BB284" s="39"/>
      <c r="BC284" s="39"/>
      <c r="BD284" s="39"/>
      <c r="BE284" s="39"/>
      <c r="BF284" s="39"/>
      <c r="BG284" s="39"/>
    </row>
    <row r="285" spans="1:59" ht="15.6" x14ac:dyDescent="0.25">
      <c r="A285" s="39"/>
      <c r="B285" s="40"/>
      <c r="C285" s="40"/>
      <c r="D285" s="40"/>
      <c r="E285" s="40"/>
      <c r="F285" s="49"/>
      <c r="G285" s="15"/>
      <c r="H285" s="53">
        <v>1</v>
      </c>
      <c r="I285" s="53">
        <v>1020</v>
      </c>
      <c r="J285" s="49"/>
      <c r="K285" s="49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1"/>
      <c r="AC285" s="42" t="s">
        <v>398</v>
      </c>
      <c r="AD285" s="42">
        <v>-34</v>
      </c>
      <c r="AE285" s="43">
        <v>-17</v>
      </c>
      <c r="AF285" s="42">
        <v>294</v>
      </c>
      <c r="AG285" s="42">
        <v>-3.4</v>
      </c>
      <c r="AH285" s="15">
        <f t="shared" si="27"/>
        <v>0</v>
      </c>
      <c r="AI285" s="15">
        <f t="shared" si="29"/>
        <v>0</v>
      </c>
      <c r="AJ285" s="41"/>
      <c r="AK285" s="41"/>
      <c r="AL285" s="41"/>
      <c r="AM285" s="41"/>
      <c r="AN285" s="41"/>
      <c r="AO285" s="40"/>
      <c r="AP285" s="40"/>
      <c r="AQ285" s="40"/>
      <c r="AR285" s="40"/>
      <c r="AS285" s="40"/>
      <c r="AT285" s="40"/>
      <c r="AU285" s="40"/>
      <c r="AV285" s="39"/>
      <c r="AW285" s="39"/>
      <c r="AX285" s="39"/>
      <c r="AY285" s="39"/>
      <c r="AZ285" s="39"/>
      <c r="BA285" s="39"/>
      <c r="BB285" s="39"/>
      <c r="BC285" s="39"/>
      <c r="BD285" s="39"/>
      <c r="BE285" s="39"/>
      <c r="BF285" s="39"/>
      <c r="BG285" s="39"/>
    </row>
    <row r="286" spans="1:59" ht="15.6" x14ac:dyDescent="0.25">
      <c r="A286" s="39"/>
      <c r="B286" s="40"/>
      <c r="C286" s="40"/>
      <c r="D286" s="40"/>
      <c r="E286" s="40"/>
      <c r="F286" s="49"/>
      <c r="G286" s="15"/>
      <c r="H286" s="53">
        <v>2</v>
      </c>
      <c r="I286" s="53">
        <v>2000</v>
      </c>
      <c r="J286" s="49"/>
      <c r="K286" s="49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1"/>
      <c r="AC286" s="42" t="s">
        <v>399</v>
      </c>
      <c r="AD286" s="42">
        <v>-26</v>
      </c>
      <c r="AE286" s="43">
        <v>-16</v>
      </c>
      <c r="AF286" s="42">
        <v>324</v>
      </c>
      <c r="AG286" s="42">
        <v>-1.9</v>
      </c>
      <c r="AH286" s="15">
        <f t="shared" si="27"/>
        <v>0</v>
      </c>
      <c r="AI286" s="15">
        <f t="shared" si="29"/>
        <v>0</v>
      </c>
      <c r="AJ286" s="41"/>
      <c r="AK286" s="41"/>
      <c r="AL286" s="41"/>
      <c r="AM286" s="41"/>
      <c r="AN286" s="41"/>
      <c r="AO286" s="40"/>
      <c r="AP286" s="40"/>
      <c r="AQ286" s="40"/>
      <c r="AR286" s="40"/>
      <c r="AS286" s="40"/>
      <c r="AT286" s="40"/>
      <c r="AU286" s="40"/>
      <c r="AV286" s="39"/>
      <c r="AW286" s="39"/>
      <c r="AX286" s="39"/>
      <c r="AY286" s="39"/>
      <c r="AZ286" s="39"/>
      <c r="BA286" s="39"/>
      <c r="BB286" s="39"/>
      <c r="BC286" s="39"/>
      <c r="BD286" s="39"/>
      <c r="BE286" s="39"/>
      <c r="BF286" s="39"/>
      <c r="BG286" s="39"/>
    </row>
    <row r="287" spans="1:59" ht="15.6" x14ac:dyDescent="0.25">
      <c r="A287" s="39"/>
      <c r="B287" s="40"/>
      <c r="C287" s="40"/>
      <c r="D287" s="40"/>
      <c r="E287" s="40"/>
      <c r="F287" s="49"/>
      <c r="G287" s="15"/>
      <c r="H287" s="53">
        <v>4</v>
      </c>
      <c r="I287" s="53">
        <v>3827</v>
      </c>
      <c r="J287" s="49"/>
      <c r="K287" s="49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1"/>
      <c r="AC287" s="42" t="s">
        <v>400</v>
      </c>
      <c r="AD287" s="42">
        <v>-24</v>
      </c>
      <c r="AE287" s="43">
        <v>-14</v>
      </c>
      <c r="AF287" s="42">
        <v>365</v>
      </c>
      <c r="AG287" s="42">
        <v>-0.4</v>
      </c>
      <c r="AH287" s="15">
        <f t="shared" si="27"/>
        <v>0</v>
      </c>
      <c r="AI287" s="15">
        <f t="shared" si="29"/>
        <v>0</v>
      </c>
      <c r="AJ287" s="41"/>
      <c r="AK287" s="41"/>
      <c r="AL287" s="41"/>
      <c r="AM287" s="41"/>
      <c r="AN287" s="41"/>
      <c r="AO287" s="40"/>
      <c r="AP287" s="40"/>
      <c r="AQ287" s="40"/>
      <c r="AR287" s="40"/>
      <c r="AS287" s="40"/>
      <c r="AT287" s="40"/>
      <c r="AU287" s="40"/>
      <c r="AV287" s="39"/>
      <c r="AW287" s="39"/>
      <c r="AX287" s="39"/>
      <c r="AY287" s="39"/>
      <c r="AZ287" s="39"/>
      <c r="BA287" s="39"/>
      <c r="BB287" s="39"/>
      <c r="BC287" s="39"/>
      <c r="BD287" s="39"/>
      <c r="BE287" s="39"/>
      <c r="BF287" s="39"/>
      <c r="BG287" s="39"/>
    </row>
    <row r="288" spans="1:59" ht="15.6" x14ac:dyDescent="0.25">
      <c r="A288" s="39"/>
      <c r="B288" s="40"/>
      <c r="C288" s="40"/>
      <c r="D288" s="40"/>
      <c r="E288" s="40"/>
      <c r="F288" s="49"/>
      <c r="G288" s="15"/>
      <c r="H288" s="53">
        <v>6</v>
      </c>
      <c r="I288" s="53">
        <v>5625</v>
      </c>
      <c r="J288" s="49"/>
      <c r="K288" s="49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1"/>
      <c r="AC288" s="42" t="s">
        <v>401</v>
      </c>
      <c r="AD288" s="42">
        <v>-21</v>
      </c>
      <c r="AE288" s="43">
        <v>-12</v>
      </c>
      <c r="AF288" s="42">
        <v>310</v>
      </c>
      <c r="AG288" s="42">
        <v>-1</v>
      </c>
      <c r="AH288" s="15">
        <f t="shared" si="27"/>
        <v>0</v>
      </c>
      <c r="AI288" s="15">
        <f t="shared" si="29"/>
        <v>0</v>
      </c>
      <c r="AJ288" s="41"/>
      <c r="AK288" s="41"/>
      <c r="AL288" s="41"/>
      <c r="AM288" s="41"/>
      <c r="AN288" s="41"/>
      <c r="AO288" s="40"/>
      <c r="AP288" s="40"/>
      <c r="AQ288" s="40"/>
      <c r="AR288" s="40"/>
      <c r="AS288" s="40"/>
      <c r="AT288" s="40"/>
      <c r="AU288" s="40"/>
      <c r="AV288" s="39"/>
      <c r="AW288" s="39"/>
      <c r="AX288" s="39"/>
      <c r="AY288" s="39"/>
      <c r="AZ288" s="39"/>
      <c r="BA288" s="39"/>
      <c r="BB288" s="39"/>
      <c r="BC288" s="39"/>
      <c r="BD288" s="39"/>
      <c r="BE288" s="39"/>
      <c r="BF288" s="39"/>
      <c r="BG288" s="39"/>
    </row>
    <row r="289" spans="1:59" ht="31.5" customHeight="1" x14ac:dyDescent="0.25">
      <c r="A289" s="39"/>
      <c r="B289" s="40"/>
      <c r="C289" s="40"/>
      <c r="D289" s="40"/>
      <c r="E289" s="40"/>
      <c r="F289" s="49"/>
      <c r="G289" s="15"/>
      <c r="H289" s="53">
        <v>8</v>
      </c>
      <c r="I289" s="53">
        <v>7200</v>
      </c>
      <c r="J289" s="49"/>
      <c r="K289" s="49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1"/>
      <c r="AC289" s="42" t="s">
        <v>402</v>
      </c>
      <c r="AD289" s="42">
        <v>-29</v>
      </c>
      <c r="AE289" s="43">
        <v>-17</v>
      </c>
      <c r="AF289" s="42">
        <v>284</v>
      </c>
      <c r="AG289" s="42">
        <v>-2.8</v>
      </c>
      <c r="AH289" s="15">
        <f t="shared" si="27"/>
        <v>0</v>
      </c>
      <c r="AI289" s="15">
        <f t="shared" si="29"/>
        <v>0</v>
      </c>
      <c r="AJ289" s="41"/>
      <c r="AK289" s="41"/>
      <c r="AL289" s="41"/>
      <c r="AM289" s="41"/>
      <c r="AN289" s="41"/>
      <c r="AO289" s="40"/>
      <c r="AP289" s="40"/>
      <c r="AQ289" s="40"/>
      <c r="AR289" s="40"/>
      <c r="AS289" s="40"/>
      <c r="AT289" s="40"/>
      <c r="AU289" s="40"/>
      <c r="AV289" s="39"/>
      <c r="AW289" s="39"/>
      <c r="AX289" s="39"/>
      <c r="AY289" s="39"/>
      <c r="AZ289" s="39"/>
      <c r="BA289" s="39"/>
      <c r="BB289" s="39"/>
      <c r="BC289" s="39"/>
      <c r="BD289" s="39"/>
      <c r="BE289" s="39"/>
      <c r="BF289" s="39"/>
      <c r="BG289" s="39"/>
    </row>
    <row r="290" spans="1:59" ht="15.6" customHeight="1" x14ac:dyDescent="0.25">
      <c r="A290" s="39"/>
      <c r="B290" s="40"/>
      <c r="C290" s="40"/>
      <c r="D290" s="40"/>
      <c r="E290" s="40"/>
      <c r="F290" s="49"/>
      <c r="G290" s="15"/>
      <c r="H290" s="53">
        <v>10</v>
      </c>
      <c r="I290" s="53">
        <v>8700</v>
      </c>
      <c r="J290" s="49"/>
      <c r="K290" s="49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1"/>
      <c r="AC290" s="46" t="s">
        <v>127</v>
      </c>
      <c r="AD290" s="45"/>
      <c r="AE290" s="45"/>
      <c r="AF290" s="45"/>
      <c r="AG290" s="44"/>
      <c r="AH290" s="15">
        <f t="shared" si="27"/>
        <v>0</v>
      </c>
      <c r="AI290" s="15"/>
      <c r="AJ290" s="41"/>
      <c r="AK290" s="41"/>
      <c r="AL290" s="41"/>
      <c r="AM290" s="41"/>
      <c r="AN290" s="41"/>
      <c r="AO290" s="40"/>
      <c r="AP290" s="40"/>
      <c r="AQ290" s="40"/>
      <c r="AR290" s="40"/>
      <c r="AS290" s="40"/>
      <c r="AT290" s="40"/>
      <c r="AU290" s="40"/>
      <c r="AV290" s="39"/>
      <c r="AW290" s="39"/>
      <c r="AX290" s="39"/>
      <c r="AY290" s="39"/>
      <c r="AZ290" s="39"/>
      <c r="BA290" s="39"/>
      <c r="BB290" s="39"/>
      <c r="BC290" s="39"/>
      <c r="BD290" s="39"/>
      <c r="BE290" s="39"/>
      <c r="BF290" s="39"/>
      <c r="BG290" s="39"/>
    </row>
    <row r="291" spans="1:59" ht="15.6" x14ac:dyDescent="0.25">
      <c r="A291" s="39"/>
      <c r="B291" s="40"/>
      <c r="C291" s="40"/>
      <c r="D291" s="40"/>
      <c r="E291" s="40"/>
      <c r="F291" s="49"/>
      <c r="G291" s="15"/>
      <c r="H291" s="53">
        <v>20</v>
      </c>
      <c r="I291" s="53">
        <v>17543</v>
      </c>
      <c r="J291" s="49"/>
      <c r="K291" s="49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1"/>
      <c r="AC291" s="42" t="s">
        <v>403</v>
      </c>
      <c r="AD291" s="42">
        <v>-36</v>
      </c>
      <c r="AE291" s="43">
        <v>-25</v>
      </c>
      <c r="AF291" s="42">
        <v>343</v>
      </c>
      <c r="AG291" s="42">
        <v>-6.1</v>
      </c>
      <c r="AH291" s="15">
        <f t="shared" si="27"/>
        <v>0</v>
      </c>
      <c r="AI291" s="15">
        <f>AH290</f>
        <v>0</v>
      </c>
      <c r="AJ291" s="41"/>
      <c r="AK291" s="41"/>
      <c r="AL291" s="41"/>
      <c r="AM291" s="41"/>
      <c r="AN291" s="41"/>
      <c r="AO291" s="40"/>
      <c r="AP291" s="40"/>
      <c r="AQ291" s="40"/>
      <c r="AR291" s="40"/>
      <c r="AS291" s="40"/>
      <c r="AT291" s="40"/>
      <c r="AU291" s="40"/>
      <c r="AV291" s="39"/>
      <c r="AW291" s="39"/>
      <c r="AX291" s="39"/>
      <c r="AY291" s="39"/>
      <c r="AZ291" s="39"/>
      <c r="BA291" s="39"/>
      <c r="BB291" s="39"/>
      <c r="BC291" s="39"/>
      <c r="BD291" s="39"/>
      <c r="BE291" s="39"/>
      <c r="BF291" s="39"/>
      <c r="BG291" s="39"/>
    </row>
    <row r="292" spans="1:59" ht="15.6" x14ac:dyDescent="0.25">
      <c r="A292" s="39"/>
      <c r="B292" s="40"/>
      <c r="C292" s="40"/>
      <c r="D292" s="40"/>
      <c r="E292" s="40"/>
      <c r="F292" s="49"/>
      <c r="G292" s="15"/>
      <c r="H292" s="53">
        <v>30</v>
      </c>
      <c r="I292" s="53">
        <v>25543</v>
      </c>
      <c r="J292" s="49"/>
      <c r="K292" s="49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1"/>
      <c r="AC292" s="42" t="s">
        <v>404</v>
      </c>
      <c r="AD292" s="42">
        <v>-35</v>
      </c>
      <c r="AE292" s="43">
        <v>-21</v>
      </c>
      <c r="AF292" s="42">
        <v>328</v>
      </c>
      <c r="AG292" s="42">
        <v>-4.0999999999999996</v>
      </c>
      <c r="AH292" s="15">
        <f t="shared" si="27"/>
        <v>0</v>
      </c>
      <c r="AI292" s="15">
        <f t="shared" ref="AI292:AI297" si="30">AI291+$AH$290</f>
        <v>0</v>
      </c>
      <c r="AJ292" s="41"/>
      <c r="AK292" s="41"/>
      <c r="AL292" s="41"/>
      <c r="AM292" s="41"/>
      <c r="AN292" s="41"/>
      <c r="AO292" s="40"/>
      <c r="AP292" s="40"/>
      <c r="AQ292" s="40"/>
      <c r="AR292" s="40"/>
      <c r="AS292" s="40"/>
      <c r="AT292" s="40"/>
      <c r="AU292" s="40"/>
      <c r="AV292" s="39"/>
      <c r="AW292" s="39"/>
      <c r="AX292" s="39"/>
      <c r="AY292" s="39"/>
      <c r="AZ292" s="39"/>
      <c r="BA292" s="39"/>
      <c r="BB292" s="39"/>
      <c r="BC292" s="39"/>
      <c r="BD292" s="39"/>
      <c r="BE292" s="39"/>
      <c r="BF292" s="39"/>
      <c r="BG292" s="39"/>
    </row>
    <row r="293" spans="1:59" ht="15.6" x14ac:dyDescent="0.25">
      <c r="A293" s="39"/>
      <c r="B293" s="40"/>
      <c r="C293" s="40"/>
      <c r="D293" s="40"/>
      <c r="E293" s="40"/>
      <c r="F293" s="49"/>
      <c r="G293" s="15"/>
      <c r="H293" s="53">
        <v>40</v>
      </c>
      <c r="I293" s="53">
        <v>33543</v>
      </c>
      <c r="J293" s="49"/>
      <c r="K293" s="49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1"/>
      <c r="AC293" s="42" t="s">
        <v>405</v>
      </c>
      <c r="AD293" s="42">
        <v>-24</v>
      </c>
      <c r="AE293" s="43">
        <v>-14</v>
      </c>
      <c r="AF293" s="42">
        <v>365</v>
      </c>
      <c r="AG293" s="42">
        <v>-0.7</v>
      </c>
      <c r="AH293" s="15">
        <f t="shared" si="27"/>
        <v>0</v>
      </c>
      <c r="AI293" s="15">
        <f t="shared" si="30"/>
        <v>0</v>
      </c>
      <c r="AJ293" s="41"/>
      <c r="AK293" s="41"/>
      <c r="AL293" s="41"/>
      <c r="AM293" s="41"/>
      <c r="AN293" s="41"/>
      <c r="AO293" s="40"/>
      <c r="AP293" s="40"/>
      <c r="AQ293" s="40"/>
      <c r="AR293" s="40"/>
      <c r="AS293" s="40"/>
      <c r="AT293" s="40"/>
      <c r="AU293" s="40"/>
      <c r="AV293" s="39"/>
      <c r="AW293" s="39"/>
      <c r="AX293" s="39"/>
      <c r="AY293" s="39"/>
      <c r="AZ293" s="39"/>
      <c r="BA293" s="39"/>
      <c r="BB293" s="39"/>
      <c r="BC293" s="39"/>
      <c r="BD293" s="39"/>
      <c r="BE293" s="39"/>
      <c r="BF293" s="39"/>
      <c r="BG293" s="39"/>
    </row>
    <row r="294" spans="1:59" ht="15.6" x14ac:dyDescent="0.25">
      <c r="A294" s="39"/>
      <c r="B294" s="40"/>
      <c r="C294" s="40"/>
      <c r="D294" s="40"/>
      <c r="E294" s="40"/>
      <c r="F294" s="49"/>
      <c r="G294" s="15"/>
      <c r="H294" s="14">
        <v>50</v>
      </c>
      <c r="I294" s="53">
        <v>41043</v>
      </c>
      <c r="J294" s="49"/>
      <c r="K294" s="49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1"/>
      <c r="AC294" s="42" t="s">
        <v>406</v>
      </c>
      <c r="AD294" s="42">
        <v>-41</v>
      </c>
      <c r="AE294" s="43">
        <v>-25</v>
      </c>
      <c r="AF294" s="42">
        <v>303</v>
      </c>
      <c r="AG294" s="42">
        <v>-6</v>
      </c>
      <c r="AH294" s="15">
        <f t="shared" si="27"/>
        <v>0</v>
      </c>
      <c r="AI294" s="15">
        <f t="shared" si="30"/>
        <v>0</v>
      </c>
      <c r="AJ294" s="41"/>
      <c r="AK294" s="41"/>
      <c r="AL294" s="41"/>
      <c r="AM294" s="41"/>
      <c r="AN294" s="41"/>
      <c r="AO294" s="40"/>
      <c r="AP294" s="40"/>
      <c r="AQ294" s="40"/>
      <c r="AR294" s="40"/>
      <c r="AS294" s="40"/>
      <c r="AT294" s="40"/>
      <c r="AU294" s="40"/>
      <c r="AV294" s="39"/>
      <c r="AW294" s="39"/>
      <c r="AX294" s="39"/>
      <c r="AY294" s="39"/>
      <c r="AZ294" s="39"/>
      <c r="BA294" s="39"/>
      <c r="BB294" s="39"/>
      <c r="BC294" s="39"/>
      <c r="BD294" s="39"/>
      <c r="BE294" s="39"/>
      <c r="BF294" s="39"/>
      <c r="BG294" s="39"/>
    </row>
    <row r="295" spans="1:59" ht="15.6" x14ac:dyDescent="0.25">
      <c r="A295" s="39"/>
      <c r="B295" s="40"/>
      <c r="C295" s="40"/>
      <c r="D295" s="40"/>
      <c r="E295" s="40"/>
      <c r="F295" s="49"/>
      <c r="G295" s="15"/>
      <c r="H295" s="15"/>
      <c r="I295" s="15" t="s">
        <v>649</v>
      </c>
      <c r="J295" s="49"/>
      <c r="K295" s="49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1"/>
      <c r="AC295" s="42" t="s">
        <v>407</v>
      </c>
      <c r="AD295" s="42">
        <v>-39</v>
      </c>
      <c r="AE295" s="43">
        <v>-26</v>
      </c>
      <c r="AF295" s="42">
        <v>308</v>
      </c>
      <c r="AG295" s="42">
        <v>-6.2</v>
      </c>
      <c r="AH295" s="15">
        <f t="shared" si="27"/>
        <v>0</v>
      </c>
      <c r="AI295" s="15">
        <f t="shared" si="30"/>
        <v>0</v>
      </c>
      <c r="AJ295" s="41"/>
      <c r="AK295" s="41"/>
      <c r="AL295" s="41"/>
      <c r="AM295" s="41"/>
      <c r="AN295" s="41"/>
      <c r="AO295" s="40"/>
      <c r="AP295" s="40"/>
      <c r="AQ295" s="40"/>
      <c r="AR295" s="40"/>
      <c r="AS295" s="40"/>
      <c r="AT295" s="40"/>
      <c r="AU295" s="40"/>
      <c r="AV295" s="39"/>
      <c r="AW295" s="39"/>
      <c r="AX295" s="39"/>
      <c r="AY295" s="39"/>
      <c r="AZ295" s="39"/>
      <c r="BA295" s="39"/>
      <c r="BB295" s="39"/>
      <c r="BC295" s="39"/>
      <c r="BD295" s="39"/>
      <c r="BE295" s="39"/>
      <c r="BF295" s="39"/>
      <c r="BG295" s="39"/>
    </row>
    <row r="296" spans="1:59" ht="15.6" x14ac:dyDescent="0.25">
      <c r="A296" s="39"/>
      <c r="B296" s="40"/>
      <c r="C296" s="40"/>
      <c r="D296" s="40"/>
      <c r="E296" s="40"/>
      <c r="F296" s="49"/>
      <c r="G296" s="15"/>
      <c r="H296" s="15">
        <v>50</v>
      </c>
      <c r="I296" s="15">
        <v>29900</v>
      </c>
      <c r="J296" s="49"/>
      <c r="K296" s="49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1"/>
      <c r="AC296" s="42" t="s">
        <v>408</v>
      </c>
      <c r="AD296" s="42">
        <v>-32</v>
      </c>
      <c r="AE296" s="43">
        <v>-23</v>
      </c>
      <c r="AF296" s="42">
        <v>362</v>
      </c>
      <c r="AG296" s="42">
        <v>-4.4000000000000004</v>
      </c>
      <c r="AH296" s="15">
        <f t="shared" si="27"/>
        <v>0</v>
      </c>
      <c r="AI296" s="15">
        <f t="shared" si="30"/>
        <v>0</v>
      </c>
      <c r="AJ296" s="41"/>
      <c r="AK296" s="41"/>
      <c r="AL296" s="41"/>
      <c r="AM296" s="41"/>
      <c r="AN296" s="41"/>
      <c r="AO296" s="40"/>
      <c r="AP296" s="40"/>
      <c r="AQ296" s="40"/>
      <c r="AR296" s="40"/>
      <c r="AS296" s="40"/>
      <c r="AT296" s="40"/>
      <c r="AU296" s="40"/>
      <c r="AV296" s="39"/>
      <c r="AW296" s="39"/>
      <c r="AX296" s="39"/>
      <c r="AY296" s="39"/>
      <c r="AZ296" s="39"/>
      <c r="BA296" s="39"/>
      <c r="BB296" s="39"/>
      <c r="BC296" s="39"/>
      <c r="BD296" s="39"/>
      <c r="BE296" s="39"/>
      <c r="BF296" s="39"/>
      <c r="BG296" s="39"/>
    </row>
    <row r="297" spans="1:59" ht="31.5" customHeight="1" x14ac:dyDescent="0.25">
      <c r="A297" s="39"/>
      <c r="B297" s="40"/>
      <c r="C297" s="40"/>
      <c r="D297" s="40"/>
      <c r="E297" s="40"/>
      <c r="F297" s="49"/>
      <c r="G297" s="15"/>
      <c r="H297" s="15">
        <v>40</v>
      </c>
      <c r="I297" s="15">
        <v>24900</v>
      </c>
      <c r="J297" s="49"/>
      <c r="K297" s="49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1"/>
      <c r="AC297" s="42" t="s">
        <v>409</v>
      </c>
      <c r="AD297" s="42">
        <v>-42</v>
      </c>
      <c r="AE297" s="43">
        <v>-28</v>
      </c>
      <c r="AF297" s="42">
        <v>310</v>
      </c>
      <c r="AG297" s="42">
        <v>-8</v>
      </c>
      <c r="AH297" s="15">
        <f t="shared" si="27"/>
        <v>0</v>
      </c>
      <c r="AI297" s="15">
        <f t="shared" si="30"/>
        <v>0</v>
      </c>
      <c r="AJ297" s="41"/>
      <c r="AK297" s="41"/>
      <c r="AL297" s="41"/>
      <c r="AM297" s="41"/>
      <c r="AN297" s="41"/>
      <c r="AO297" s="40"/>
      <c r="AP297" s="40"/>
      <c r="AQ297" s="40"/>
      <c r="AR297" s="40"/>
      <c r="AS297" s="40"/>
      <c r="AT297" s="40"/>
      <c r="AU297" s="40"/>
      <c r="AV297" s="39"/>
      <c r="AW297" s="39"/>
      <c r="AX297" s="39"/>
      <c r="AY297" s="39"/>
      <c r="AZ297" s="39"/>
      <c r="BA297" s="39"/>
      <c r="BB297" s="39"/>
      <c r="BC297" s="39"/>
      <c r="BD297" s="39"/>
      <c r="BE297" s="39"/>
      <c r="BF297" s="39"/>
      <c r="BG297" s="39"/>
    </row>
    <row r="298" spans="1:59" ht="15.6" customHeight="1" x14ac:dyDescent="0.25">
      <c r="A298" s="39"/>
      <c r="B298" s="40"/>
      <c r="C298" s="40"/>
      <c r="D298" s="40"/>
      <c r="E298" s="40"/>
      <c r="F298" s="49"/>
      <c r="G298" s="15"/>
      <c r="H298" s="15">
        <v>30</v>
      </c>
      <c r="I298" s="15">
        <v>19600</v>
      </c>
      <c r="J298" s="49"/>
      <c r="K298" s="49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1"/>
      <c r="AC298" s="46" t="s">
        <v>178</v>
      </c>
      <c r="AD298" s="45"/>
      <c r="AE298" s="45"/>
      <c r="AF298" s="45"/>
      <c r="AG298" s="44"/>
      <c r="AH298" s="15">
        <f t="shared" si="27"/>
        <v>0</v>
      </c>
      <c r="AI298" s="15"/>
      <c r="AJ298" s="41"/>
      <c r="AK298" s="41"/>
      <c r="AL298" s="41"/>
      <c r="AM298" s="41"/>
      <c r="AN298" s="41"/>
      <c r="AO298" s="40"/>
      <c r="AP298" s="40"/>
      <c r="AQ298" s="40"/>
      <c r="AR298" s="40"/>
      <c r="AS298" s="40"/>
      <c r="AT298" s="40"/>
      <c r="AU298" s="40"/>
      <c r="AV298" s="39"/>
      <c r="AW298" s="39"/>
      <c r="AX298" s="39"/>
      <c r="AY298" s="39"/>
      <c r="AZ298" s="39"/>
      <c r="BA298" s="39"/>
      <c r="BB298" s="39"/>
      <c r="BC298" s="39"/>
      <c r="BD298" s="39"/>
      <c r="BE298" s="39"/>
      <c r="BF298" s="39"/>
      <c r="BG298" s="39"/>
    </row>
    <row r="299" spans="1:59" ht="15.6" x14ac:dyDescent="0.25">
      <c r="A299" s="39"/>
      <c r="B299" s="40"/>
      <c r="C299" s="40"/>
      <c r="D299" s="40"/>
      <c r="E299" s="40"/>
      <c r="F299" s="49"/>
      <c r="G299" s="15"/>
      <c r="H299" s="15">
        <v>20</v>
      </c>
      <c r="I299" s="15">
        <v>13600</v>
      </c>
      <c r="J299" s="49"/>
      <c r="K299" s="49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1"/>
      <c r="AC299" s="42" t="s">
        <v>410</v>
      </c>
      <c r="AD299" s="42">
        <v>-29</v>
      </c>
      <c r="AE299" s="43">
        <v>-16</v>
      </c>
      <c r="AF299" s="42">
        <v>225</v>
      </c>
      <c r="AG299" s="42">
        <v>-3.1</v>
      </c>
      <c r="AH299" s="15">
        <f t="shared" si="27"/>
        <v>0</v>
      </c>
      <c r="AI299" s="15">
        <f>AH298</f>
        <v>0</v>
      </c>
      <c r="AJ299" s="41"/>
      <c r="AK299" s="41"/>
      <c r="AL299" s="41"/>
      <c r="AM299" s="41"/>
      <c r="AN299" s="41"/>
      <c r="AO299" s="40"/>
      <c r="AP299" s="40"/>
      <c r="AQ299" s="40"/>
      <c r="AR299" s="40"/>
      <c r="AS299" s="40"/>
      <c r="AT299" s="40"/>
      <c r="AU299" s="40"/>
      <c r="AV299" s="39"/>
      <c r="AW299" s="39"/>
      <c r="AX299" s="39"/>
      <c r="AY299" s="39"/>
      <c r="AZ299" s="39"/>
      <c r="BA299" s="39"/>
      <c r="BB299" s="39"/>
      <c r="BC299" s="39"/>
      <c r="BD299" s="39"/>
      <c r="BE299" s="39"/>
      <c r="BF299" s="39"/>
      <c r="BG299" s="39"/>
    </row>
    <row r="300" spans="1:59" ht="15.6" x14ac:dyDescent="0.25">
      <c r="A300" s="39"/>
      <c r="B300" s="40"/>
      <c r="C300" s="40"/>
      <c r="D300" s="40"/>
      <c r="E300" s="40"/>
      <c r="F300" s="49"/>
      <c r="G300" s="15"/>
      <c r="H300" s="15">
        <v>10</v>
      </c>
      <c r="I300" s="15">
        <v>7300</v>
      </c>
      <c r="J300" s="49"/>
      <c r="K300" s="49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1"/>
      <c r="AC300" s="42" t="s">
        <v>411</v>
      </c>
      <c r="AD300" s="42">
        <v>-28</v>
      </c>
      <c r="AE300" s="43">
        <v>-15</v>
      </c>
      <c r="AF300" s="42">
        <v>221</v>
      </c>
      <c r="AG300" s="42">
        <v>-2.5</v>
      </c>
      <c r="AH300" s="15">
        <f t="shared" si="27"/>
        <v>0</v>
      </c>
      <c r="AI300" s="15">
        <f>AI299+$AH$298</f>
        <v>0</v>
      </c>
      <c r="AJ300" s="41"/>
      <c r="AK300" s="41"/>
      <c r="AL300" s="41"/>
      <c r="AM300" s="41"/>
      <c r="AN300" s="41"/>
      <c r="AO300" s="40"/>
      <c r="AP300" s="40"/>
      <c r="AQ300" s="40"/>
      <c r="AR300" s="40"/>
      <c r="AS300" s="40"/>
      <c r="AT300" s="40"/>
      <c r="AU300" s="40"/>
      <c r="AV300" s="39"/>
      <c r="AW300" s="39"/>
      <c r="AX300" s="39"/>
      <c r="AY300" s="39"/>
      <c r="AZ300" s="39"/>
      <c r="BA300" s="39"/>
      <c r="BB300" s="39"/>
      <c r="BC300" s="39"/>
      <c r="BD300" s="39"/>
      <c r="BE300" s="39"/>
      <c r="BF300" s="39"/>
      <c r="BG300" s="39"/>
    </row>
    <row r="301" spans="1:59" ht="31.5" customHeight="1" x14ac:dyDescent="0.25">
      <c r="A301" s="39"/>
      <c r="B301" s="40"/>
      <c r="C301" s="40"/>
      <c r="D301" s="40"/>
      <c r="E301" s="40"/>
      <c r="F301" s="49"/>
      <c r="G301" s="15"/>
      <c r="H301" s="15">
        <v>8</v>
      </c>
      <c r="I301" s="15">
        <v>5900</v>
      </c>
      <c r="J301" s="49"/>
      <c r="K301" s="49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1"/>
      <c r="AC301" s="42" t="s">
        <v>412</v>
      </c>
      <c r="AD301" s="42">
        <v>-27</v>
      </c>
      <c r="AE301" s="43">
        <v>-15</v>
      </c>
      <c r="AF301" s="42">
        <v>225</v>
      </c>
      <c r="AG301" s="42">
        <v>-2.7</v>
      </c>
      <c r="AH301" s="15">
        <f t="shared" si="27"/>
        <v>0</v>
      </c>
      <c r="AI301" s="15">
        <f>AI300+$AH$298</f>
        <v>0</v>
      </c>
      <c r="AJ301" s="41"/>
      <c r="AK301" s="41"/>
      <c r="AL301" s="41"/>
      <c r="AM301" s="41"/>
      <c r="AN301" s="41"/>
      <c r="AO301" s="40"/>
      <c r="AP301" s="40"/>
      <c r="AQ301" s="40"/>
      <c r="AR301" s="40"/>
      <c r="AS301" s="40"/>
      <c r="AT301" s="40"/>
      <c r="AU301" s="40"/>
      <c r="AV301" s="39"/>
      <c r="AW301" s="39"/>
      <c r="AX301" s="39"/>
      <c r="AY301" s="39"/>
      <c r="AZ301" s="39"/>
      <c r="BA301" s="39"/>
      <c r="BB301" s="39"/>
      <c r="BC301" s="39"/>
      <c r="BD301" s="39"/>
      <c r="BE301" s="39"/>
      <c r="BF301" s="39"/>
      <c r="BG301" s="39"/>
    </row>
    <row r="302" spans="1:59" ht="15.6" customHeight="1" x14ac:dyDescent="0.25">
      <c r="A302" s="39"/>
      <c r="B302" s="40"/>
      <c r="C302" s="40"/>
      <c r="D302" s="40"/>
      <c r="E302" s="40"/>
      <c r="F302" s="49"/>
      <c r="G302" s="15"/>
      <c r="H302" s="15">
        <v>6</v>
      </c>
      <c r="I302" s="15">
        <v>4500</v>
      </c>
      <c r="J302" s="49"/>
      <c r="K302" s="49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1"/>
      <c r="AC302" s="46" t="s">
        <v>123</v>
      </c>
      <c r="AD302" s="45"/>
      <c r="AE302" s="45"/>
      <c r="AF302" s="45"/>
      <c r="AG302" s="44"/>
      <c r="AH302" s="15">
        <f t="shared" si="27"/>
        <v>0</v>
      </c>
      <c r="AI302" s="15"/>
      <c r="AJ302" s="41"/>
      <c r="AK302" s="41"/>
      <c r="AL302" s="41"/>
      <c r="AM302" s="41"/>
      <c r="AN302" s="41"/>
      <c r="AO302" s="40"/>
      <c r="AP302" s="40"/>
      <c r="AQ302" s="40"/>
      <c r="AR302" s="40"/>
      <c r="AS302" s="40"/>
      <c r="AT302" s="40"/>
      <c r="AU302" s="40"/>
      <c r="AV302" s="39"/>
      <c r="AW302" s="39"/>
      <c r="AX302" s="39"/>
      <c r="AY302" s="39"/>
      <c r="AZ302" s="39"/>
      <c r="BA302" s="39"/>
      <c r="BB302" s="39"/>
      <c r="BC302" s="39"/>
      <c r="BD302" s="39"/>
      <c r="BE302" s="39"/>
      <c r="BF302" s="39"/>
      <c r="BG302" s="39"/>
    </row>
    <row r="303" spans="1:59" ht="15.6" x14ac:dyDescent="0.25">
      <c r="A303" s="39"/>
      <c r="B303" s="40"/>
      <c r="C303" s="40"/>
      <c r="D303" s="40"/>
      <c r="E303" s="40"/>
      <c r="F303" s="49"/>
      <c r="G303" s="15"/>
      <c r="H303" s="15">
        <v>4</v>
      </c>
      <c r="I303" s="15">
        <v>3000</v>
      </c>
      <c r="J303" s="49"/>
      <c r="K303" s="49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1"/>
      <c r="AC303" s="42" t="s">
        <v>413</v>
      </c>
      <c r="AD303" s="42">
        <v>-29</v>
      </c>
      <c r="AE303" s="43">
        <v>-14</v>
      </c>
      <c r="AF303" s="42">
        <v>231</v>
      </c>
      <c r="AG303" s="42">
        <v>-1.5</v>
      </c>
      <c r="AH303" s="15">
        <f t="shared" si="27"/>
        <v>0</v>
      </c>
      <c r="AI303" s="15">
        <f>AH302</f>
        <v>0</v>
      </c>
      <c r="AJ303" s="41"/>
      <c r="AK303" s="41"/>
      <c r="AL303" s="41"/>
      <c r="AM303" s="41"/>
      <c r="AN303" s="41"/>
      <c r="AO303" s="40"/>
      <c r="AP303" s="40"/>
      <c r="AQ303" s="40"/>
      <c r="AR303" s="40"/>
      <c r="AS303" s="40"/>
      <c r="AT303" s="40"/>
      <c r="AU303" s="40"/>
      <c r="AV303" s="39"/>
      <c r="AW303" s="39"/>
      <c r="AX303" s="39"/>
      <c r="AY303" s="39"/>
      <c r="AZ303" s="39"/>
      <c r="BA303" s="39"/>
      <c r="BB303" s="39"/>
      <c r="BC303" s="39"/>
      <c r="BD303" s="39"/>
      <c r="BE303" s="39"/>
      <c r="BF303" s="39"/>
      <c r="BG303" s="39"/>
    </row>
    <row r="304" spans="1:59" ht="31.5" customHeight="1" x14ac:dyDescent="0.25">
      <c r="A304" s="39"/>
      <c r="B304" s="40"/>
      <c r="C304" s="40"/>
      <c r="D304" s="40"/>
      <c r="E304" s="40"/>
      <c r="F304" s="49"/>
      <c r="G304" s="15"/>
      <c r="H304" s="15">
        <v>2</v>
      </c>
      <c r="I304" s="52">
        <v>1700</v>
      </c>
      <c r="J304" s="49"/>
      <c r="K304" s="49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1"/>
      <c r="AC304" s="42" t="s">
        <v>414</v>
      </c>
      <c r="AD304" s="42">
        <v>-27</v>
      </c>
      <c r="AE304" s="43">
        <v>-13</v>
      </c>
      <c r="AF304" s="42">
        <v>231</v>
      </c>
      <c r="AG304" s="42">
        <v>-1</v>
      </c>
      <c r="AH304" s="15">
        <f t="shared" si="27"/>
        <v>0</v>
      </c>
      <c r="AI304" s="15">
        <f>AI303+$AH$302</f>
        <v>0</v>
      </c>
      <c r="AJ304" s="41"/>
      <c r="AK304" s="41"/>
      <c r="AL304" s="41"/>
      <c r="AM304" s="41"/>
      <c r="AN304" s="41"/>
      <c r="AO304" s="40"/>
      <c r="AP304" s="40"/>
      <c r="AQ304" s="40"/>
      <c r="AR304" s="40"/>
      <c r="AS304" s="40"/>
      <c r="AT304" s="40"/>
      <c r="AU304" s="40"/>
      <c r="AV304" s="39"/>
      <c r="AW304" s="39"/>
      <c r="AX304" s="39"/>
      <c r="AY304" s="39"/>
      <c r="AZ304" s="39"/>
      <c r="BA304" s="39"/>
      <c r="BB304" s="39"/>
      <c r="BC304" s="39"/>
      <c r="BD304" s="39"/>
      <c r="BE304" s="39"/>
      <c r="BF304" s="39"/>
      <c r="BG304" s="39"/>
    </row>
    <row r="305" spans="1:59" ht="15.6" customHeight="1" x14ac:dyDescent="0.25">
      <c r="A305" s="39"/>
      <c r="B305" s="40"/>
      <c r="C305" s="40"/>
      <c r="D305" s="40"/>
      <c r="E305" s="40"/>
      <c r="F305" s="49"/>
      <c r="G305" s="15"/>
      <c r="H305" s="15">
        <v>1</v>
      </c>
      <c r="I305" s="15">
        <v>900</v>
      </c>
      <c r="J305" s="49"/>
      <c r="K305" s="49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1"/>
      <c r="AC305" s="46" t="s">
        <v>212</v>
      </c>
      <c r="AD305" s="45"/>
      <c r="AE305" s="45"/>
      <c r="AF305" s="45"/>
      <c r="AG305" s="44"/>
      <c r="AH305" s="15">
        <f t="shared" si="27"/>
        <v>0</v>
      </c>
      <c r="AI305" s="15"/>
      <c r="AJ305" s="41"/>
      <c r="AK305" s="41"/>
      <c r="AL305" s="41"/>
      <c r="AM305" s="41"/>
      <c r="AN305" s="41"/>
      <c r="AO305" s="40"/>
      <c r="AP305" s="40"/>
      <c r="AQ305" s="40"/>
      <c r="AR305" s="40"/>
      <c r="AS305" s="40"/>
      <c r="AT305" s="40"/>
      <c r="AU305" s="40"/>
      <c r="AV305" s="39"/>
      <c r="AW305" s="39"/>
      <c r="AX305" s="39"/>
      <c r="AY305" s="39"/>
      <c r="AZ305" s="39"/>
      <c r="BA305" s="39"/>
      <c r="BB305" s="39"/>
      <c r="BC305" s="39"/>
      <c r="BD305" s="39"/>
      <c r="BE305" s="39"/>
      <c r="BF305" s="39"/>
      <c r="BG305" s="39"/>
    </row>
    <row r="306" spans="1:59" ht="27" customHeight="1" x14ac:dyDescent="0.25">
      <c r="A306" s="39"/>
      <c r="B306" s="40"/>
      <c r="C306" s="40"/>
      <c r="D306" s="40"/>
      <c r="E306" s="40"/>
      <c r="F306" s="49"/>
      <c r="G306" s="15"/>
      <c r="H306" s="15">
        <v>0.5</v>
      </c>
      <c r="I306" s="15">
        <v>500</v>
      </c>
      <c r="J306" s="49"/>
      <c r="K306" s="49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1"/>
      <c r="AC306" s="42" t="s">
        <v>415</v>
      </c>
      <c r="AD306" s="42">
        <v>-38</v>
      </c>
      <c r="AE306" s="43">
        <v>-25</v>
      </c>
      <c r="AF306" s="42">
        <v>241</v>
      </c>
      <c r="AG306" s="42">
        <v>-7.3</v>
      </c>
      <c r="AH306" s="15">
        <f t="shared" si="27"/>
        <v>0</v>
      </c>
      <c r="AI306" s="15">
        <f>AH305</f>
        <v>0</v>
      </c>
      <c r="AJ306" s="41"/>
      <c r="AK306" s="41"/>
      <c r="AL306" s="41"/>
      <c r="AM306" s="41"/>
      <c r="AN306" s="41"/>
      <c r="AO306" s="40"/>
      <c r="AP306" s="40"/>
      <c r="AQ306" s="40"/>
      <c r="AR306" s="40"/>
      <c r="AS306" s="40"/>
      <c r="AT306" s="40"/>
      <c r="AU306" s="40"/>
      <c r="AV306" s="39"/>
      <c r="AW306" s="39"/>
      <c r="AX306" s="39"/>
      <c r="AY306" s="39"/>
      <c r="AZ306" s="39"/>
      <c r="BA306" s="39"/>
      <c r="BB306" s="39"/>
      <c r="BC306" s="39"/>
      <c r="BD306" s="39"/>
      <c r="BE306" s="39"/>
      <c r="BF306" s="39"/>
      <c r="BG306" s="39"/>
    </row>
    <row r="307" spans="1:59" ht="27" customHeight="1" x14ac:dyDescent="0.25">
      <c r="A307" s="39"/>
      <c r="B307" s="40"/>
      <c r="C307" s="40"/>
      <c r="D307" s="40"/>
      <c r="E307" s="40"/>
      <c r="F307" s="49"/>
      <c r="G307" s="114" t="s">
        <v>648</v>
      </c>
      <c r="H307" s="114"/>
      <c r="I307" s="114"/>
      <c r="J307" s="49"/>
      <c r="K307" s="49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1"/>
      <c r="AC307" s="42" t="s">
        <v>416</v>
      </c>
      <c r="AD307" s="42">
        <v>-38</v>
      </c>
      <c r="AE307" s="43">
        <v>-23</v>
      </c>
      <c r="AF307" s="42">
        <v>246</v>
      </c>
      <c r="AG307" s="42">
        <v>-6.5</v>
      </c>
      <c r="AH307" s="15">
        <f t="shared" si="27"/>
        <v>0</v>
      </c>
      <c r="AI307" s="15">
        <f t="shared" ref="AI307:AI314" si="31">AI306+$AH$305</f>
        <v>0</v>
      </c>
      <c r="AJ307" s="41"/>
      <c r="AK307" s="41"/>
      <c r="AL307" s="41"/>
      <c r="AM307" s="41"/>
      <c r="AN307" s="41"/>
      <c r="AO307" s="40"/>
      <c r="AP307" s="40"/>
      <c r="AQ307" s="40"/>
      <c r="AR307" s="40"/>
      <c r="AS307" s="40"/>
      <c r="AT307" s="40"/>
      <c r="AU307" s="40"/>
      <c r="AV307" s="39"/>
      <c r="AW307" s="39"/>
      <c r="AX307" s="39"/>
      <c r="AY307" s="39"/>
      <c r="AZ307" s="39"/>
      <c r="BA307" s="39"/>
      <c r="BB307" s="39"/>
      <c r="BC307" s="39"/>
      <c r="BD307" s="39"/>
      <c r="BE307" s="39"/>
      <c r="BF307" s="39"/>
      <c r="BG307" s="39"/>
    </row>
    <row r="308" spans="1:59" ht="15.6" x14ac:dyDescent="0.25">
      <c r="A308" s="39"/>
      <c r="B308" s="40"/>
      <c r="C308" s="40"/>
      <c r="D308" s="40"/>
      <c r="E308" s="40"/>
      <c r="F308" s="49"/>
      <c r="G308" s="15"/>
      <c r="H308" s="15" t="s">
        <v>647</v>
      </c>
      <c r="I308" s="15" t="s">
        <v>636</v>
      </c>
      <c r="J308" s="49"/>
      <c r="K308" s="49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1"/>
      <c r="AC308" s="42" t="s">
        <v>417</v>
      </c>
      <c r="AD308" s="42">
        <v>-37</v>
      </c>
      <c r="AE308" s="43">
        <v>-24</v>
      </c>
      <c r="AF308" s="42">
        <v>228</v>
      </c>
      <c r="AG308" s="42">
        <v>-7.5</v>
      </c>
      <c r="AH308" s="15">
        <f t="shared" si="27"/>
        <v>0</v>
      </c>
      <c r="AI308" s="15">
        <f t="shared" si="31"/>
        <v>0</v>
      </c>
      <c r="AJ308" s="41"/>
      <c r="AK308" s="41"/>
      <c r="AL308" s="41"/>
      <c r="AM308" s="41"/>
      <c r="AN308" s="41"/>
      <c r="AO308" s="40"/>
      <c r="AP308" s="40"/>
      <c r="AQ308" s="40"/>
      <c r="AR308" s="40"/>
      <c r="AS308" s="40"/>
      <c r="AT308" s="40"/>
      <c r="AU308" s="40"/>
      <c r="AV308" s="39"/>
      <c r="AW308" s="39"/>
      <c r="AX308" s="39"/>
      <c r="AY308" s="39"/>
      <c r="AZ308" s="39"/>
      <c r="BA308" s="39"/>
      <c r="BB308" s="39"/>
      <c r="BC308" s="39"/>
      <c r="BD308" s="39"/>
      <c r="BE308" s="39"/>
      <c r="BF308" s="39"/>
      <c r="BG308" s="39"/>
    </row>
    <row r="309" spans="1:59" ht="15.6" x14ac:dyDescent="0.25">
      <c r="A309" s="39"/>
      <c r="B309" s="40"/>
      <c r="C309" s="40"/>
      <c r="D309" s="40"/>
      <c r="E309" s="40"/>
      <c r="F309" s="49"/>
      <c r="G309" s="15"/>
      <c r="H309" s="15">
        <v>2</v>
      </c>
      <c r="I309" s="15">
        <v>200</v>
      </c>
      <c r="J309" s="49"/>
      <c r="K309" s="49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1"/>
      <c r="AC309" s="42" t="s">
        <v>418</v>
      </c>
      <c r="AD309" s="42">
        <v>-38</v>
      </c>
      <c r="AE309" s="43">
        <v>-25</v>
      </c>
      <c r="AF309" s="42">
        <v>238</v>
      </c>
      <c r="AG309" s="42">
        <v>-7.3</v>
      </c>
      <c r="AH309" s="15">
        <f t="shared" si="27"/>
        <v>0</v>
      </c>
      <c r="AI309" s="15">
        <f t="shared" si="31"/>
        <v>0</v>
      </c>
      <c r="AJ309" s="41"/>
      <c r="AK309" s="41"/>
      <c r="AL309" s="41"/>
      <c r="AM309" s="41"/>
      <c r="AN309" s="41"/>
      <c r="AO309" s="40"/>
      <c r="AP309" s="40"/>
      <c r="AQ309" s="40"/>
      <c r="AR309" s="40"/>
      <c r="AS309" s="40"/>
      <c r="AT309" s="40"/>
      <c r="AU309" s="40"/>
      <c r="AV309" s="39"/>
      <c r="AW309" s="39"/>
      <c r="AX309" s="39"/>
      <c r="AY309" s="39"/>
      <c r="AZ309" s="39"/>
      <c r="BA309" s="39"/>
      <c r="BB309" s="39"/>
      <c r="BC309" s="39"/>
      <c r="BD309" s="39"/>
      <c r="BE309" s="39"/>
      <c r="BF309" s="39"/>
      <c r="BG309" s="39"/>
    </row>
    <row r="310" spans="1:59" ht="15.6" x14ac:dyDescent="0.25">
      <c r="A310" s="39"/>
      <c r="B310" s="40"/>
      <c r="C310" s="40"/>
      <c r="D310" s="40"/>
      <c r="E310" s="40"/>
      <c r="F310" s="49"/>
      <c r="G310" s="15"/>
      <c r="H310" s="15">
        <v>4</v>
      </c>
      <c r="I310" s="52">
        <v>360</v>
      </c>
      <c r="J310" s="49"/>
      <c r="K310" s="49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1"/>
      <c r="AC310" s="42" t="s">
        <v>419</v>
      </c>
      <c r="AD310" s="42">
        <v>-38</v>
      </c>
      <c r="AE310" s="43">
        <v>-24</v>
      </c>
      <c r="AF310" s="42">
        <v>233</v>
      </c>
      <c r="AG310" s="42">
        <v>-7.3</v>
      </c>
      <c r="AH310" s="15">
        <f t="shared" si="27"/>
        <v>0</v>
      </c>
      <c r="AI310" s="15">
        <f t="shared" si="31"/>
        <v>0</v>
      </c>
      <c r="AJ310" s="41"/>
      <c r="AK310" s="41"/>
      <c r="AL310" s="41"/>
      <c r="AM310" s="41"/>
      <c r="AN310" s="41"/>
      <c r="AO310" s="40"/>
      <c r="AP310" s="40"/>
      <c r="AQ310" s="40"/>
      <c r="AR310" s="40"/>
      <c r="AS310" s="40"/>
      <c r="AT310" s="40"/>
      <c r="AU310" s="40"/>
      <c r="AV310" s="39"/>
      <c r="AW310" s="39"/>
      <c r="AX310" s="39"/>
      <c r="AY310" s="39"/>
      <c r="AZ310" s="39"/>
      <c r="BA310" s="39"/>
      <c r="BB310" s="39"/>
      <c r="BC310" s="39"/>
      <c r="BD310" s="39"/>
      <c r="BE310" s="39"/>
      <c r="BF310" s="39"/>
      <c r="BG310" s="39"/>
    </row>
    <row r="311" spans="1:59" ht="15.6" x14ac:dyDescent="0.25">
      <c r="A311" s="39"/>
      <c r="B311" s="40"/>
      <c r="C311" s="40"/>
      <c r="D311" s="40"/>
      <c r="E311" s="40"/>
      <c r="F311" s="49"/>
      <c r="G311" s="15"/>
      <c r="H311" s="15">
        <v>6</v>
      </c>
      <c r="I311" s="15">
        <v>470</v>
      </c>
      <c r="J311" s="49"/>
      <c r="K311" s="49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1"/>
      <c r="AC311" s="42" t="s">
        <v>420</v>
      </c>
      <c r="AD311" s="42">
        <v>-39</v>
      </c>
      <c r="AE311" s="43">
        <v>-25</v>
      </c>
      <c r="AF311" s="42">
        <v>249</v>
      </c>
      <c r="AG311" s="42">
        <v>-7.1</v>
      </c>
      <c r="AH311" s="15">
        <f t="shared" si="27"/>
        <v>0</v>
      </c>
      <c r="AI311" s="15">
        <f t="shared" si="31"/>
        <v>0</v>
      </c>
      <c r="AJ311" s="41"/>
      <c r="AK311" s="41"/>
      <c r="AL311" s="41"/>
      <c r="AM311" s="41"/>
      <c r="AN311" s="41"/>
      <c r="AO311" s="40"/>
      <c r="AP311" s="40"/>
      <c r="AQ311" s="40"/>
      <c r="AR311" s="40"/>
      <c r="AS311" s="40"/>
      <c r="AT311" s="40"/>
      <c r="AU311" s="40"/>
      <c r="AV311" s="39"/>
      <c r="AW311" s="39"/>
      <c r="AX311" s="39"/>
      <c r="AY311" s="39"/>
      <c r="AZ311" s="39"/>
      <c r="BA311" s="39"/>
      <c r="BB311" s="39"/>
      <c r="BC311" s="39"/>
      <c r="BD311" s="39"/>
      <c r="BE311" s="39"/>
      <c r="BF311" s="39"/>
      <c r="BG311" s="39"/>
    </row>
    <row r="312" spans="1:59" ht="15.6" x14ac:dyDescent="0.25">
      <c r="A312" s="39"/>
      <c r="B312" s="40"/>
      <c r="C312" s="40"/>
      <c r="D312" s="40"/>
      <c r="E312" s="40"/>
      <c r="F312" s="49"/>
      <c r="G312" s="15"/>
      <c r="H312" s="15">
        <v>10</v>
      </c>
      <c r="I312" s="15">
        <v>560</v>
      </c>
      <c r="J312" s="49"/>
      <c r="K312" s="49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1"/>
      <c r="AC312" s="42" t="s">
        <v>421</v>
      </c>
      <c r="AD312" s="42">
        <v>-37</v>
      </c>
      <c r="AE312" s="43">
        <v>-24</v>
      </c>
      <c r="AF312" s="42">
        <v>240</v>
      </c>
      <c r="AG312" s="42">
        <v>-6.7</v>
      </c>
      <c r="AH312" s="15">
        <f t="shared" si="27"/>
        <v>0</v>
      </c>
      <c r="AI312" s="15">
        <f t="shared" si="31"/>
        <v>0</v>
      </c>
      <c r="AJ312" s="41"/>
      <c r="AK312" s="41"/>
      <c r="AL312" s="41"/>
      <c r="AM312" s="41"/>
      <c r="AN312" s="41"/>
      <c r="AO312" s="40"/>
      <c r="AP312" s="40"/>
      <c r="AQ312" s="40"/>
      <c r="AR312" s="40"/>
      <c r="AS312" s="40"/>
      <c r="AT312" s="40"/>
      <c r="AU312" s="40"/>
      <c r="AV312" s="39"/>
      <c r="AW312" s="39"/>
      <c r="AX312" s="39"/>
      <c r="AY312" s="39"/>
      <c r="AZ312" s="39"/>
      <c r="BA312" s="39"/>
      <c r="BB312" s="39"/>
      <c r="BC312" s="39"/>
      <c r="BD312" s="39"/>
      <c r="BE312" s="39"/>
      <c r="BF312" s="39"/>
      <c r="BG312" s="39"/>
    </row>
    <row r="313" spans="1:59" ht="15.6" x14ac:dyDescent="0.25">
      <c r="A313" s="39"/>
      <c r="B313" s="40"/>
      <c r="C313" s="40"/>
      <c r="D313" s="40"/>
      <c r="E313" s="40"/>
      <c r="F313" s="49"/>
      <c r="G313" s="15"/>
      <c r="H313" s="15">
        <v>20</v>
      </c>
      <c r="I313" s="15">
        <v>800</v>
      </c>
      <c r="J313" s="49"/>
      <c r="K313" s="49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1"/>
      <c r="AC313" s="42" t="s">
        <v>422</v>
      </c>
      <c r="AD313" s="42">
        <v>-37</v>
      </c>
      <c r="AE313" s="43">
        <v>-24</v>
      </c>
      <c r="AF313" s="42">
        <v>238</v>
      </c>
      <c r="AG313" s="42">
        <v>-7</v>
      </c>
      <c r="AH313" s="15">
        <f t="shared" si="27"/>
        <v>0</v>
      </c>
      <c r="AI313" s="15">
        <f t="shared" si="31"/>
        <v>0</v>
      </c>
      <c r="AJ313" s="41"/>
      <c r="AK313" s="41"/>
      <c r="AL313" s="41"/>
      <c r="AM313" s="41"/>
      <c r="AN313" s="41"/>
      <c r="AO313" s="40"/>
      <c r="AP313" s="40"/>
      <c r="AQ313" s="40"/>
      <c r="AR313" s="40"/>
      <c r="AS313" s="40"/>
      <c r="AT313" s="40"/>
      <c r="AU313" s="40"/>
      <c r="AV313" s="39"/>
      <c r="AW313" s="39"/>
      <c r="AX313" s="39"/>
      <c r="AY313" s="39"/>
      <c r="AZ313" s="39"/>
      <c r="BA313" s="39"/>
      <c r="BB313" s="39"/>
      <c r="BC313" s="39"/>
      <c r="BD313" s="39"/>
      <c r="BE313" s="39"/>
      <c r="BF313" s="39"/>
      <c r="BG313" s="39"/>
    </row>
    <row r="314" spans="1:59" ht="15.6" x14ac:dyDescent="0.25">
      <c r="A314" s="39"/>
      <c r="B314" s="40"/>
      <c r="C314" s="40"/>
      <c r="D314" s="40"/>
      <c r="E314" s="40"/>
      <c r="F314" s="49"/>
      <c r="G314" s="15"/>
      <c r="H314" s="15">
        <v>40</v>
      </c>
      <c r="I314" s="15">
        <v>1400</v>
      </c>
      <c r="J314" s="49"/>
      <c r="K314" s="49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1"/>
      <c r="AC314" s="42" t="s">
        <v>423</v>
      </c>
      <c r="AD314" s="42">
        <v>-38</v>
      </c>
      <c r="AE314" s="43">
        <v>-25</v>
      </c>
      <c r="AF314" s="42">
        <v>242</v>
      </c>
      <c r="AG314" s="42">
        <v>-7.1</v>
      </c>
      <c r="AH314" s="15">
        <f t="shared" si="27"/>
        <v>0</v>
      </c>
      <c r="AI314" s="15">
        <f t="shared" si="31"/>
        <v>0</v>
      </c>
      <c r="AJ314" s="41"/>
      <c r="AK314" s="41"/>
      <c r="AL314" s="41"/>
      <c r="AM314" s="41"/>
      <c r="AN314" s="41"/>
      <c r="AO314" s="40"/>
      <c r="AP314" s="40"/>
      <c r="AQ314" s="40"/>
      <c r="AR314" s="40"/>
      <c r="AS314" s="40"/>
      <c r="AT314" s="40"/>
      <c r="AU314" s="40"/>
      <c r="AV314" s="39"/>
      <c r="AW314" s="39"/>
      <c r="AX314" s="39"/>
      <c r="AY314" s="39"/>
      <c r="AZ314" s="39"/>
      <c r="BA314" s="39"/>
      <c r="BB314" s="39"/>
      <c r="BC314" s="39"/>
      <c r="BD314" s="39"/>
      <c r="BE314" s="39"/>
      <c r="BF314" s="39"/>
      <c r="BG314" s="39"/>
    </row>
    <row r="315" spans="1:59" ht="15.6" x14ac:dyDescent="0.25">
      <c r="A315" s="39"/>
      <c r="B315" s="40"/>
      <c r="C315" s="40"/>
      <c r="D315" s="40"/>
      <c r="E315" s="40"/>
      <c r="F315" s="49"/>
      <c r="G315" s="15"/>
      <c r="H315" s="15">
        <v>60</v>
      </c>
      <c r="I315" s="15">
        <v>1600</v>
      </c>
      <c r="J315" s="49"/>
      <c r="K315" s="49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1"/>
      <c r="AC315" s="46" t="s">
        <v>214</v>
      </c>
      <c r="AD315" s="45"/>
      <c r="AE315" s="45"/>
      <c r="AF315" s="45"/>
      <c r="AG315" s="44"/>
      <c r="AH315" s="15">
        <f t="shared" si="27"/>
        <v>0</v>
      </c>
      <c r="AI315" s="15"/>
      <c r="AJ315" s="41"/>
      <c r="AK315" s="41"/>
      <c r="AL315" s="41"/>
      <c r="AM315" s="41"/>
      <c r="AN315" s="41"/>
      <c r="AO315" s="40"/>
      <c r="AP315" s="40"/>
      <c r="AQ315" s="40"/>
      <c r="AR315" s="40"/>
      <c r="AS315" s="40"/>
      <c r="AT315" s="40"/>
      <c r="AU315" s="40"/>
      <c r="AV315" s="39"/>
      <c r="AW315" s="39"/>
      <c r="AX315" s="39"/>
      <c r="AY315" s="39"/>
      <c r="AZ315" s="39"/>
      <c r="BA315" s="39"/>
      <c r="BB315" s="39"/>
      <c r="BC315" s="39"/>
      <c r="BD315" s="39"/>
      <c r="BE315" s="39"/>
      <c r="BF315" s="39"/>
      <c r="BG315" s="39"/>
    </row>
    <row r="316" spans="1:59" ht="15.6" x14ac:dyDescent="0.25">
      <c r="A316" s="39"/>
      <c r="B316" s="40"/>
      <c r="C316" s="40"/>
      <c r="D316" s="40"/>
      <c r="E316" s="40"/>
      <c r="F316" s="49"/>
      <c r="G316" s="15"/>
      <c r="H316" s="15">
        <v>80</v>
      </c>
      <c r="I316" s="15">
        <v>1800</v>
      </c>
      <c r="J316" s="49"/>
      <c r="K316" s="49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1"/>
      <c r="AC316" s="42" t="s">
        <v>424</v>
      </c>
      <c r="AD316" s="42">
        <v>-36</v>
      </c>
      <c r="AE316" s="43">
        <v>-24</v>
      </c>
      <c r="AF316" s="42">
        <v>233</v>
      </c>
      <c r="AG316" s="42">
        <v>-7</v>
      </c>
      <c r="AH316" s="15">
        <f t="shared" si="27"/>
        <v>0</v>
      </c>
      <c r="AI316" s="15">
        <f>AH315</f>
        <v>0</v>
      </c>
      <c r="AJ316" s="41"/>
      <c r="AK316" s="41"/>
      <c r="AL316" s="41"/>
      <c r="AM316" s="41"/>
      <c r="AN316" s="41"/>
      <c r="AO316" s="40"/>
      <c r="AP316" s="40"/>
      <c r="AQ316" s="40"/>
      <c r="AR316" s="40"/>
      <c r="AS316" s="40"/>
      <c r="AT316" s="40"/>
      <c r="AU316" s="40"/>
      <c r="AV316" s="39"/>
      <c r="AW316" s="39"/>
      <c r="AX316" s="39"/>
      <c r="AY316" s="39"/>
      <c r="AZ316" s="39"/>
      <c r="BA316" s="39"/>
      <c r="BB316" s="39"/>
      <c r="BC316" s="39"/>
      <c r="BD316" s="39"/>
      <c r="BE316" s="39"/>
      <c r="BF316" s="39"/>
      <c r="BG316" s="39"/>
    </row>
    <row r="317" spans="1:59" ht="15.6" x14ac:dyDescent="0.25">
      <c r="A317" s="39"/>
      <c r="B317" s="40"/>
      <c r="C317" s="40"/>
      <c r="D317" s="40"/>
      <c r="E317" s="40"/>
      <c r="F317" s="49"/>
      <c r="G317" s="15"/>
      <c r="H317" s="15">
        <v>100</v>
      </c>
      <c r="I317" s="15">
        <v>1987</v>
      </c>
      <c r="J317" s="49"/>
      <c r="K317" s="49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1"/>
      <c r="AC317" s="42" t="s">
        <v>425</v>
      </c>
      <c r="AD317" s="42">
        <v>-36</v>
      </c>
      <c r="AE317" s="43">
        <v>-23</v>
      </c>
      <c r="AF317" s="42">
        <v>233</v>
      </c>
      <c r="AG317" s="42">
        <v>-6.8</v>
      </c>
      <c r="AH317" s="15">
        <f t="shared" si="27"/>
        <v>0</v>
      </c>
      <c r="AI317" s="15">
        <f>AI316+$AH$315</f>
        <v>0</v>
      </c>
      <c r="AJ317" s="41"/>
      <c r="AK317" s="41"/>
      <c r="AL317" s="41"/>
      <c r="AM317" s="41"/>
      <c r="AN317" s="41"/>
      <c r="AO317" s="40"/>
      <c r="AP317" s="40"/>
      <c r="AQ317" s="40"/>
      <c r="AR317" s="40"/>
      <c r="AS317" s="40"/>
      <c r="AT317" s="40"/>
      <c r="AU317" s="40"/>
      <c r="AV317" s="39"/>
      <c r="AW317" s="39"/>
      <c r="AX317" s="39"/>
      <c r="AY317" s="39"/>
      <c r="AZ317" s="39"/>
      <c r="BA317" s="39"/>
      <c r="BB317" s="39"/>
      <c r="BC317" s="39"/>
      <c r="BD317" s="39"/>
      <c r="BE317" s="39"/>
      <c r="BF317" s="39"/>
      <c r="BG317" s="39"/>
    </row>
    <row r="318" spans="1:59" ht="15.6" x14ac:dyDescent="0.25">
      <c r="A318" s="39"/>
      <c r="B318" s="40"/>
      <c r="C318" s="40"/>
      <c r="D318" s="40"/>
      <c r="E318" s="40"/>
      <c r="F318" s="49"/>
      <c r="G318" s="15"/>
      <c r="H318" s="15">
        <v>200</v>
      </c>
      <c r="I318" s="15">
        <v>2900</v>
      </c>
      <c r="J318" s="49"/>
      <c r="K318" s="49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1"/>
      <c r="AC318" s="42" t="s">
        <v>426</v>
      </c>
      <c r="AD318" s="42">
        <v>-38</v>
      </c>
      <c r="AE318" s="43">
        <v>-25</v>
      </c>
      <c r="AF318" s="42">
        <v>247</v>
      </c>
      <c r="AG318" s="42">
        <v>-6.9</v>
      </c>
      <c r="AH318" s="15">
        <f t="shared" si="27"/>
        <v>0</v>
      </c>
      <c r="AI318" s="15">
        <f>AI317+$AH$315</f>
        <v>0</v>
      </c>
      <c r="AJ318" s="41"/>
      <c r="AK318" s="41"/>
      <c r="AL318" s="41"/>
      <c r="AM318" s="41"/>
      <c r="AN318" s="41"/>
      <c r="AO318" s="40"/>
      <c r="AP318" s="40"/>
      <c r="AQ318" s="40"/>
      <c r="AR318" s="40"/>
      <c r="AS318" s="40"/>
      <c r="AT318" s="40"/>
      <c r="AU318" s="40"/>
      <c r="AV318" s="39"/>
      <c r="AW318" s="39"/>
      <c r="AX318" s="39"/>
      <c r="AY318" s="39"/>
      <c r="AZ318" s="39"/>
      <c r="BA318" s="39"/>
      <c r="BB318" s="39"/>
      <c r="BC318" s="39"/>
      <c r="BD318" s="39"/>
      <c r="BE318" s="39"/>
      <c r="BF318" s="39"/>
      <c r="BG318" s="39"/>
    </row>
    <row r="319" spans="1:59" ht="31.5" customHeight="1" x14ac:dyDescent="0.25">
      <c r="A319" s="39"/>
      <c r="B319" s="40"/>
      <c r="C319" s="40"/>
      <c r="D319" s="40"/>
      <c r="E319" s="40"/>
      <c r="F319" s="49"/>
      <c r="G319" s="15"/>
      <c r="H319" s="15">
        <v>400</v>
      </c>
      <c r="I319" s="15">
        <v>4000</v>
      </c>
      <c r="J319" s="49"/>
      <c r="K319" s="49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1"/>
      <c r="AC319" s="42" t="s">
        <v>427</v>
      </c>
      <c r="AD319" s="42">
        <v>-36</v>
      </c>
      <c r="AE319" s="43">
        <v>-23</v>
      </c>
      <c r="AF319" s="42">
        <v>229</v>
      </c>
      <c r="AG319" s="42">
        <v>-7.3</v>
      </c>
      <c r="AH319" s="15">
        <f t="shared" si="27"/>
        <v>0</v>
      </c>
      <c r="AI319" s="15">
        <f>AI318+$AH$315</f>
        <v>0</v>
      </c>
      <c r="AJ319" s="41"/>
      <c r="AK319" s="41"/>
      <c r="AL319" s="41"/>
      <c r="AM319" s="41"/>
      <c r="AN319" s="41"/>
      <c r="AO319" s="40"/>
      <c r="AP319" s="40"/>
      <c r="AQ319" s="40"/>
      <c r="AR319" s="40"/>
      <c r="AS319" s="40"/>
      <c r="AT319" s="40"/>
      <c r="AU319" s="40"/>
      <c r="AV319" s="39"/>
      <c r="AW319" s="39"/>
      <c r="AX319" s="39"/>
      <c r="AY319" s="39"/>
      <c r="AZ319" s="39"/>
      <c r="BA319" s="39"/>
      <c r="BB319" s="39"/>
      <c r="BC319" s="39"/>
      <c r="BD319" s="39"/>
      <c r="BE319" s="39"/>
      <c r="BF319" s="39"/>
      <c r="BG319" s="39"/>
    </row>
    <row r="320" spans="1:59" ht="15.6" customHeight="1" x14ac:dyDescent="0.25">
      <c r="A320" s="39"/>
      <c r="B320" s="40"/>
      <c r="C320" s="40"/>
      <c r="D320" s="40"/>
      <c r="E320" s="40"/>
      <c r="F320" s="49"/>
      <c r="G320" s="15"/>
      <c r="H320" s="15">
        <v>600</v>
      </c>
      <c r="I320" s="15">
        <v>5000</v>
      </c>
      <c r="J320" s="49"/>
      <c r="K320" s="49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1"/>
      <c r="AC320" s="46" t="s">
        <v>182</v>
      </c>
      <c r="AD320" s="45"/>
      <c r="AE320" s="45"/>
      <c r="AF320" s="45"/>
      <c r="AG320" s="44"/>
      <c r="AH320" s="15">
        <f t="shared" si="27"/>
        <v>0</v>
      </c>
      <c r="AI320" s="15"/>
      <c r="AJ320" s="41"/>
      <c r="AK320" s="41"/>
      <c r="AL320" s="41"/>
      <c r="AM320" s="41"/>
      <c r="AN320" s="41"/>
      <c r="AO320" s="40"/>
      <c r="AP320" s="40"/>
      <c r="AQ320" s="40"/>
      <c r="AR320" s="40"/>
      <c r="AS320" s="40"/>
      <c r="AT320" s="40"/>
      <c r="AU320" s="40"/>
      <c r="AV320" s="39"/>
      <c r="AW320" s="39"/>
      <c r="AX320" s="39"/>
      <c r="AY320" s="39"/>
      <c r="AZ320" s="39"/>
      <c r="BA320" s="39"/>
      <c r="BB320" s="39"/>
      <c r="BC320" s="39"/>
      <c r="BD320" s="39"/>
      <c r="BE320" s="39"/>
      <c r="BF320" s="39"/>
      <c r="BG320" s="39"/>
    </row>
    <row r="321" spans="1:59" ht="15.6" x14ac:dyDescent="0.25">
      <c r="A321" s="39"/>
      <c r="B321" s="40"/>
      <c r="C321" s="40"/>
      <c r="D321" s="40"/>
      <c r="E321" s="40"/>
      <c r="F321" s="49"/>
      <c r="G321" s="15"/>
      <c r="H321" s="15">
        <v>800</v>
      </c>
      <c r="I321" s="15">
        <v>5600</v>
      </c>
      <c r="J321" s="49"/>
      <c r="K321" s="49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1"/>
      <c r="AC321" s="42" t="s">
        <v>428</v>
      </c>
      <c r="AD321" s="42">
        <v>-31</v>
      </c>
      <c r="AE321" s="43">
        <v>-19</v>
      </c>
      <c r="AF321" s="42">
        <v>219</v>
      </c>
      <c r="AG321" s="42">
        <v>-5.5</v>
      </c>
      <c r="AH321" s="15">
        <f t="shared" si="27"/>
        <v>0</v>
      </c>
      <c r="AI321" s="15">
        <f>AH320</f>
        <v>0</v>
      </c>
      <c r="AJ321" s="41"/>
      <c r="AK321" s="41"/>
      <c r="AL321" s="41"/>
      <c r="AM321" s="41"/>
      <c r="AN321" s="41"/>
      <c r="AO321" s="40"/>
      <c r="AP321" s="40"/>
      <c r="AQ321" s="40"/>
      <c r="AR321" s="40"/>
      <c r="AS321" s="40"/>
      <c r="AT321" s="40"/>
      <c r="AU321" s="40"/>
      <c r="AV321" s="39"/>
      <c r="AW321" s="39"/>
      <c r="AX321" s="39"/>
      <c r="AY321" s="39"/>
      <c r="AZ321" s="39"/>
      <c r="BA321" s="39"/>
      <c r="BB321" s="39"/>
      <c r="BC321" s="39"/>
      <c r="BD321" s="39"/>
      <c r="BE321" s="39"/>
      <c r="BF321" s="39"/>
      <c r="BG321" s="39"/>
    </row>
    <row r="322" spans="1:59" ht="15.6" x14ac:dyDescent="0.25">
      <c r="A322" s="39"/>
      <c r="B322" s="40"/>
      <c r="C322" s="40"/>
      <c r="D322" s="40"/>
      <c r="E322" s="40"/>
      <c r="F322" s="49"/>
      <c r="G322" s="15"/>
      <c r="H322" s="15">
        <v>1000</v>
      </c>
      <c r="I322" s="15">
        <v>6300</v>
      </c>
      <c r="J322" s="49"/>
      <c r="K322" s="49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1"/>
      <c r="AC322" s="42" t="s">
        <v>429</v>
      </c>
      <c r="AD322" s="42">
        <v>-29</v>
      </c>
      <c r="AE322" s="43">
        <v>-18</v>
      </c>
      <c r="AF322" s="42">
        <v>207</v>
      </c>
      <c r="AG322" s="42">
        <v>-5.2</v>
      </c>
      <c r="AH322" s="15">
        <f t="shared" si="27"/>
        <v>0</v>
      </c>
      <c r="AI322" s="15">
        <f>AI321+$AH$320</f>
        <v>0</v>
      </c>
      <c r="AJ322" s="41"/>
      <c r="AK322" s="41"/>
      <c r="AL322" s="41"/>
      <c r="AM322" s="41"/>
      <c r="AN322" s="41"/>
      <c r="AO322" s="40"/>
      <c r="AP322" s="40"/>
      <c r="AQ322" s="40"/>
      <c r="AR322" s="40"/>
      <c r="AS322" s="40"/>
      <c r="AT322" s="40"/>
      <c r="AU322" s="40"/>
      <c r="AV322" s="39"/>
      <c r="AW322" s="39"/>
      <c r="AX322" s="39"/>
      <c r="AY322" s="39"/>
      <c r="AZ322" s="39"/>
      <c r="BA322" s="39"/>
      <c r="BB322" s="39"/>
      <c r="BC322" s="39"/>
      <c r="BD322" s="39"/>
      <c r="BE322" s="39"/>
      <c r="BF322" s="39"/>
      <c r="BG322" s="39"/>
    </row>
    <row r="323" spans="1:59" ht="38.25" customHeight="1" x14ac:dyDescent="0.25">
      <c r="A323" s="39"/>
      <c r="B323" s="40"/>
      <c r="C323" s="40"/>
      <c r="D323" s="40"/>
      <c r="E323" s="40"/>
      <c r="F323" s="49"/>
      <c r="G323" s="15"/>
      <c r="H323" s="15">
        <v>2000</v>
      </c>
      <c r="I323" s="15">
        <v>7300</v>
      </c>
      <c r="J323" s="49"/>
      <c r="K323" s="49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1"/>
      <c r="AC323" s="42" t="s">
        <v>430</v>
      </c>
      <c r="AD323" s="42">
        <v>-30</v>
      </c>
      <c r="AE323" s="43">
        <v>-18</v>
      </c>
      <c r="AF323" s="42">
        <v>211</v>
      </c>
      <c r="AG323" s="42">
        <v>-4.9000000000000004</v>
      </c>
      <c r="AH323" s="15">
        <f t="shared" si="27"/>
        <v>0</v>
      </c>
      <c r="AI323" s="15">
        <f>AI322+$AH$320</f>
        <v>0</v>
      </c>
      <c r="AJ323" s="41"/>
      <c r="AK323" s="41"/>
      <c r="AL323" s="41"/>
      <c r="AM323" s="41"/>
      <c r="AN323" s="41"/>
      <c r="AO323" s="40"/>
      <c r="AP323" s="40"/>
      <c r="AQ323" s="40"/>
      <c r="AR323" s="40"/>
      <c r="AS323" s="40"/>
      <c r="AT323" s="40"/>
      <c r="AU323" s="40"/>
      <c r="AV323" s="39"/>
      <c r="AW323" s="39"/>
      <c r="AX323" s="39"/>
      <c r="AY323" s="39"/>
      <c r="AZ323" s="39"/>
      <c r="BA323" s="39"/>
      <c r="BB323" s="39"/>
      <c r="BC323" s="39"/>
      <c r="BD323" s="39"/>
      <c r="BE323" s="39"/>
      <c r="BF323" s="39"/>
      <c r="BG323" s="39"/>
    </row>
    <row r="324" spans="1:59" ht="38.25" customHeight="1" x14ac:dyDescent="0.25">
      <c r="A324" s="39"/>
      <c r="B324" s="40"/>
      <c r="C324" s="40"/>
      <c r="D324" s="40"/>
      <c r="E324" s="40"/>
      <c r="F324" s="49"/>
      <c r="G324" s="114" t="s">
        <v>646</v>
      </c>
      <c r="H324" s="114"/>
      <c r="I324" s="114"/>
      <c r="J324" s="49"/>
      <c r="K324" s="49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1"/>
      <c r="AC324" s="46" t="s">
        <v>91</v>
      </c>
      <c r="AD324" s="45"/>
      <c r="AE324" s="45"/>
      <c r="AF324" s="45"/>
      <c r="AG324" s="44"/>
      <c r="AH324" s="15">
        <f t="shared" si="27"/>
        <v>0</v>
      </c>
      <c r="AI324" s="15"/>
      <c r="AJ324" s="41"/>
      <c r="AK324" s="41"/>
      <c r="AL324" s="41"/>
      <c r="AM324" s="41"/>
      <c r="AN324" s="41"/>
      <c r="AO324" s="40"/>
      <c r="AP324" s="40"/>
      <c r="AQ324" s="40"/>
      <c r="AR324" s="40"/>
      <c r="AS324" s="40"/>
      <c r="AT324" s="40"/>
      <c r="AU324" s="40"/>
      <c r="AV324" s="39"/>
      <c r="AW324" s="39"/>
      <c r="AX324" s="39"/>
      <c r="AY324" s="39"/>
      <c r="AZ324" s="39"/>
      <c r="BA324" s="39"/>
      <c r="BB324" s="39"/>
      <c r="BC324" s="39"/>
      <c r="BD324" s="39"/>
      <c r="BE324" s="39"/>
      <c r="BF324" s="39"/>
      <c r="BG324" s="39"/>
    </row>
    <row r="325" spans="1:59" ht="15.6" x14ac:dyDescent="0.25">
      <c r="A325" s="39"/>
      <c r="B325" s="40"/>
      <c r="C325" s="40"/>
      <c r="D325" s="40"/>
      <c r="E325" s="40"/>
      <c r="F325" s="49"/>
      <c r="G325" s="15" t="s">
        <v>30</v>
      </c>
      <c r="H325" s="15" t="s">
        <v>645</v>
      </c>
      <c r="I325" s="15" t="s">
        <v>636</v>
      </c>
      <c r="J325" s="49"/>
      <c r="K325" s="49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1"/>
      <c r="AC325" s="42" t="s">
        <v>431</v>
      </c>
      <c r="AD325" s="42">
        <v>-25</v>
      </c>
      <c r="AE325" s="43">
        <v>-13</v>
      </c>
      <c r="AF325" s="42">
        <v>216</v>
      </c>
      <c r="AG325" s="42">
        <v>-1.4</v>
      </c>
      <c r="AH325" s="15">
        <f t="shared" si="27"/>
        <v>0</v>
      </c>
      <c r="AI325" s="15">
        <f>AH324</f>
        <v>0</v>
      </c>
      <c r="AJ325" s="41"/>
      <c r="AK325" s="41"/>
      <c r="AL325" s="41"/>
      <c r="AM325" s="41"/>
      <c r="AN325" s="41"/>
      <c r="AO325" s="40"/>
      <c r="AP325" s="40"/>
      <c r="AQ325" s="40"/>
      <c r="AR325" s="40"/>
      <c r="AS325" s="40"/>
      <c r="AT325" s="40"/>
      <c r="AU325" s="40"/>
      <c r="AV325" s="39"/>
      <c r="AW325" s="39"/>
      <c r="AX325" s="39"/>
      <c r="AY325" s="39"/>
      <c r="AZ325" s="39"/>
      <c r="BA325" s="39"/>
      <c r="BB325" s="39"/>
      <c r="BC325" s="39"/>
      <c r="BD325" s="39"/>
      <c r="BE325" s="39"/>
      <c r="BF325" s="39"/>
      <c r="BG325" s="39"/>
    </row>
    <row r="326" spans="1:59" ht="15.6" x14ac:dyDescent="0.25">
      <c r="A326" s="39"/>
      <c r="B326" s="40"/>
      <c r="C326" s="40"/>
      <c r="D326" s="40"/>
      <c r="E326" s="40"/>
      <c r="F326" s="49"/>
      <c r="G326" s="15">
        <v>4.2990000000000004</v>
      </c>
      <c r="H326" s="15">
        <v>5</v>
      </c>
      <c r="I326" s="15">
        <v>57</v>
      </c>
      <c r="J326" s="49"/>
      <c r="K326" s="49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1"/>
      <c r="AC326" s="46" t="s">
        <v>184</v>
      </c>
      <c r="AD326" s="45"/>
      <c r="AE326" s="45"/>
      <c r="AF326" s="45"/>
      <c r="AG326" s="44"/>
      <c r="AH326" s="15">
        <f t="shared" ref="AH326:AH389" si="32">IF(AC326=$AK$5,1,0)</f>
        <v>0</v>
      </c>
      <c r="AI326" s="15"/>
      <c r="AJ326" s="41"/>
      <c r="AK326" s="41"/>
      <c r="AL326" s="41"/>
      <c r="AM326" s="41"/>
      <c r="AN326" s="41"/>
      <c r="AO326" s="40"/>
      <c r="AP326" s="40"/>
      <c r="AQ326" s="40"/>
      <c r="AR326" s="40"/>
      <c r="AS326" s="40"/>
      <c r="AT326" s="40"/>
      <c r="AU326" s="40"/>
      <c r="AV326" s="39"/>
      <c r="AW326" s="39"/>
      <c r="AX326" s="39"/>
      <c r="AY326" s="39"/>
      <c r="AZ326" s="39"/>
      <c r="BA326" s="39"/>
      <c r="BB326" s="39"/>
      <c r="BC326" s="39"/>
      <c r="BD326" s="39"/>
      <c r="BE326" s="39"/>
      <c r="BF326" s="39"/>
      <c r="BG326" s="39"/>
    </row>
    <row r="327" spans="1:59" ht="15.6" x14ac:dyDescent="0.25">
      <c r="A327" s="39"/>
      <c r="B327" s="40"/>
      <c r="C327" s="40"/>
      <c r="D327" s="40"/>
      <c r="E327" s="40"/>
      <c r="F327" s="49"/>
      <c r="G327" s="14">
        <v>8.59</v>
      </c>
      <c r="H327" s="15">
        <v>10</v>
      </c>
      <c r="I327" s="15">
        <v>110</v>
      </c>
      <c r="J327" s="49"/>
      <c r="K327" s="49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1"/>
      <c r="AC327" s="42" t="s">
        <v>432</v>
      </c>
      <c r="AD327" s="42">
        <v>-28</v>
      </c>
      <c r="AE327" s="43">
        <v>-15</v>
      </c>
      <c r="AF327" s="42">
        <v>215</v>
      </c>
      <c r="AG327" s="42">
        <v>-2.9</v>
      </c>
      <c r="AH327" s="15">
        <f t="shared" si="32"/>
        <v>0</v>
      </c>
      <c r="AI327" s="15">
        <f>AH326</f>
        <v>0</v>
      </c>
      <c r="AJ327" s="41"/>
      <c r="AK327" s="41"/>
      <c r="AL327" s="41"/>
      <c r="AM327" s="41"/>
      <c r="AN327" s="41"/>
      <c r="AO327" s="40"/>
      <c r="AP327" s="40"/>
      <c r="AQ327" s="40"/>
      <c r="AR327" s="40"/>
      <c r="AS327" s="40"/>
      <c r="AT327" s="40"/>
      <c r="AU327" s="40"/>
      <c r="AV327" s="39"/>
      <c r="AW327" s="39"/>
      <c r="AX327" s="39"/>
      <c r="AY327" s="39"/>
      <c r="AZ327" s="39"/>
      <c r="BA327" s="39"/>
      <c r="BB327" s="39"/>
      <c r="BC327" s="39"/>
      <c r="BD327" s="39"/>
      <c r="BE327" s="39"/>
      <c r="BF327" s="39"/>
      <c r="BG327" s="39"/>
    </row>
    <row r="328" spans="1:59" ht="15.6" x14ac:dyDescent="0.25">
      <c r="A328" s="39"/>
      <c r="B328" s="40"/>
      <c r="C328" s="40"/>
      <c r="D328" s="40"/>
      <c r="E328" s="40"/>
      <c r="F328" s="49"/>
      <c r="G328" s="14">
        <v>17.196000000000002</v>
      </c>
      <c r="H328" s="15">
        <v>20</v>
      </c>
      <c r="I328" s="15">
        <v>210</v>
      </c>
      <c r="J328" s="49"/>
      <c r="K328" s="49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1"/>
      <c r="AC328" s="42" t="s">
        <v>433</v>
      </c>
      <c r="AD328" s="42">
        <v>-27</v>
      </c>
      <c r="AE328" s="43">
        <v>-15</v>
      </c>
      <c r="AF328" s="42">
        <v>215</v>
      </c>
      <c r="AG328" s="42">
        <v>-3.1</v>
      </c>
      <c r="AH328" s="15">
        <f t="shared" si="32"/>
        <v>0</v>
      </c>
      <c r="AI328" s="15">
        <f>AI327+$AH$326</f>
        <v>0</v>
      </c>
      <c r="AJ328" s="41"/>
      <c r="AK328" s="41"/>
      <c r="AL328" s="41"/>
      <c r="AM328" s="41"/>
      <c r="AN328" s="41"/>
      <c r="AO328" s="40"/>
      <c r="AP328" s="40"/>
      <c r="AQ328" s="40"/>
      <c r="AR328" s="40"/>
      <c r="AS328" s="40"/>
      <c r="AT328" s="40"/>
      <c r="AU328" s="40"/>
      <c r="AV328" s="39"/>
      <c r="AW328" s="39"/>
      <c r="AX328" s="39"/>
      <c r="AY328" s="39"/>
      <c r="AZ328" s="39"/>
      <c r="BA328" s="39"/>
      <c r="BB328" s="39"/>
      <c r="BC328" s="39"/>
      <c r="BD328" s="39"/>
      <c r="BE328" s="39"/>
      <c r="BF328" s="39"/>
      <c r="BG328" s="39"/>
    </row>
    <row r="329" spans="1:59" ht="15.6" x14ac:dyDescent="0.25">
      <c r="A329" s="39"/>
      <c r="B329" s="40"/>
      <c r="C329" s="40"/>
      <c r="D329" s="40"/>
      <c r="E329" s="40"/>
      <c r="F329" s="49"/>
      <c r="G329" s="14">
        <v>25.769999999999996</v>
      </c>
      <c r="H329" s="15">
        <v>30</v>
      </c>
      <c r="I329" s="15">
        <v>300</v>
      </c>
      <c r="J329" s="49"/>
      <c r="K329" s="49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1"/>
      <c r="AC329" s="46" t="s">
        <v>174</v>
      </c>
      <c r="AD329" s="45"/>
      <c r="AE329" s="45"/>
      <c r="AF329" s="45"/>
      <c r="AG329" s="44"/>
      <c r="AH329" s="15">
        <f t="shared" si="32"/>
        <v>0</v>
      </c>
      <c r="AI329" s="15"/>
      <c r="AJ329" s="41"/>
      <c r="AK329" s="41"/>
      <c r="AL329" s="41"/>
      <c r="AM329" s="41"/>
      <c r="AN329" s="41"/>
      <c r="AO329" s="40"/>
      <c r="AP329" s="40"/>
      <c r="AQ329" s="40"/>
      <c r="AR329" s="40"/>
      <c r="AS329" s="40"/>
      <c r="AT329" s="40"/>
      <c r="AU329" s="40"/>
      <c r="AV329" s="39"/>
      <c r="AW329" s="39"/>
      <c r="AX329" s="39"/>
      <c r="AY329" s="39"/>
      <c r="AZ329" s="39"/>
      <c r="BA329" s="39"/>
      <c r="BB329" s="39"/>
      <c r="BC329" s="39"/>
      <c r="BD329" s="39"/>
      <c r="BE329" s="39"/>
      <c r="BF329" s="39"/>
      <c r="BG329" s="39"/>
    </row>
    <row r="330" spans="1:59" ht="15.6" x14ac:dyDescent="0.25">
      <c r="A330" s="39"/>
      <c r="B330" s="40"/>
      <c r="C330" s="40"/>
      <c r="D330" s="40"/>
      <c r="E330" s="40"/>
      <c r="F330" s="49"/>
      <c r="G330" s="14">
        <v>34.36</v>
      </c>
      <c r="H330" s="15">
        <v>40</v>
      </c>
      <c r="I330" s="15">
        <v>390</v>
      </c>
      <c r="J330" s="49"/>
      <c r="K330" s="49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1"/>
      <c r="AC330" s="42" t="s">
        <v>434</v>
      </c>
      <c r="AD330" s="42">
        <v>-35</v>
      </c>
      <c r="AE330" s="43">
        <v>-22</v>
      </c>
      <c r="AF330" s="42">
        <v>268</v>
      </c>
      <c r="AG330" s="42">
        <v>-5.6</v>
      </c>
      <c r="AH330" s="15">
        <f t="shared" si="32"/>
        <v>0</v>
      </c>
      <c r="AI330" s="15">
        <f>AH329</f>
        <v>0</v>
      </c>
      <c r="AJ330" s="41"/>
      <c r="AK330" s="41"/>
      <c r="AL330" s="41"/>
      <c r="AM330" s="41"/>
      <c r="AN330" s="41"/>
      <c r="AO330" s="40"/>
      <c r="AP330" s="40"/>
      <c r="AQ330" s="40"/>
      <c r="AR330" s="40"/>
      <c r="AS330" s="40"/>
      <c r="AT330" s="40"/>
      <c r="AU330" s="40"/>
      <c r="AV330" s="39"/>
      <c r="AW330" s="39"/>
      <c r="AX330" s="39"/>
      <c r="AY330" s="39"/>
      <c r="AZ330" s="39"/>
      <c r="BA330" s="39"/>
      <c r="BB330" s="39"/>
      <c r="BC330" s="39"/>
      <c r="BD330" s="39"/>
      <c r="BE330" s="39"/>
      <c r="BF330" s="39"/>
      <c r="BG330" s="39"/>
    </row>
    <row r="331" spans="1:59" ht="15.6" x14ac:dyDescent="0.25">
      <c r="A331" s="39"/>
      <c r="B331" s="40"/>
      <c r="C331" s="40"/>
      <c r="D331" s="40"/>
      <c r="E331" s="40"/>
      <c r="F331" s="49"/>
      <c r="G331" s="14">
        <v>42.949999999999996</v>
      </c>
      <c r="H331" s="15">
        <v>50</v>
      </c>
      <c r="I331" s="15">
        <v>480</v>
      </c>
      <c r="J331" s="49"/>
      <c r="K331" s="49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1"/>
      <c r="AC331" s="42" t="s">
        <v>435</v>
      </c>
      <c r="AD331" s="42">
        <v>-34</v>
      </c>
      <c r="AE331" s="43">
        <v>-19</v>
      </c>
      <c r="AF331" s="42">
        <v>235</v>
      </c>
      <c r="AG331" s="42">
        <v>-4.5</v>
      </c>
      <c r="AH331" s="15">
        <f t="shared" si="32"/>
        <v>0</v>
      </c>
      <c r="AI331" s="15">
        <f t="shared" ref="AI331:AI350" si="33">AI330+$AH$329</f>
        <v>0</v>
      </c>
      <c r="AJ331" s="41"/>
      <c r="AK331" s="41"/>
      <c r="AL331" s="41"/>
      <c r="AM331" s="41"/>
      <c r="AN331" s="41"/>
      <c r="AO331" s="40"/>
      <c r="AP331" s="40"/>
      <c r="AQ331" s="40"/>
      <c r="AR331" s="40"/>
      <c r="AS331" s="40"/>
      <c r="AT331" s="40"/>
      <c r="AU331" s="40"/>
      <c r="AV331" s="39"/>
      <c r="AW331" s="39"/>
      <c r="AX331" s="39"/>
      <c r="AY331" s="39"/>
      <c r="AZ331" s="39"/>
      <c r="BA331" s="39"/>
      <c r="BB331" s="39"/>
      <c r="BC331" s="39"/>
      <c r="BD331" s="39"/>
      <c r="BE331" s="39"/>
      <c r="BF331" s="39"/>
      <c r="BG331" s="39"/>
    </row>
    <row r="332" spans="1:59" ht="15.6" x14ac:dyDescent="0.25">
      <c r="A332" s="39"/>
      <c r="B332" s="40"/>
      <c r="C332" s="40"/>
      <c r="D332" s="40"/>
      <c r="E332" s="40"/>
      <c r="F332" s="49"/>
      <c r="G332" s="14">
        <v>51.539999999999992</v>
      </c>
      <c r="H332" s="15">
        <v>60</v>
      </c>
      <c r="I332" s="15">
        <v>570</v>
      </c>
      <c r="J332" s="49"/>
      <c r="K332" s="49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1"/>
      <c r="AC332" s="42" t="s">
        <v>436</v>
      </c>
      <c r="AD332" s="42">
        <v>-35</v>
      </c>
      <c r="AE332" s="43">
        <v>-19</v>
      </c>
      <c r="AF332" s="42">
        <v>241</v>
      </c>
      <c r="AG332" s="42">
        <v>-4.5</v>
      </c>
      <c r="AH332" s="15">
        <f t="shared" si="32"/>
        <v>0</v>
      </c>
      <c r="AI332" s="15">
        <f t="shared" si="33"/>
        <v>0</v>
      </c>
      <c r="AJ332" s="41"/>
      <c r="AK332" s="41"/>
      <c r="AL332" s="41"/>
      <c r="AM332" s="41"/>
      <c r="AN332" s="41"/>
      <c r="AO332" s="40"/>
      <c r="AP332" s="40"/>
      <c r="AQ332" s="40"/>
      <c r="AR332" s="40"/>
      <c r="AS332" s="40"/>
      <c r="AT332" s="40"/>
      <c r="AU332" s="40"/>
      <c r="AV332" s="39"/>
      <c r="AW332" s="39"/>
      <c r="AX332" s="39"/>
      <c r="AY332" s="39"/>
      <c r="AZ332" s="39"/>
      <c r="BA332" s="39"/>
      <c r="BB332" s="39"/>
      <c r="BC332" s="39"/>
      <c r="BD332" s="39"/>
      <c r="BE332" s="39"/>
      <c r="BF332" s="39"/>
      <c r="BG332" s="39"/>
    </row>
    <row r="333" spans="1:59" ht="15.6" x14ac:dyDescent="0.25">
      <c r="A333" s="39"/>
      <c r="B333" s="40"/>
      <c r="C333" s="40"/>
      <c r="D333" s="40"/>
      <c r="E333" s="40"/>
      <c r="F333" s="49"/>
      <c r="G333" s="14">
        <v>60.129999999999995</v>
      </c>
      <c r="H333" s="15">
        <v>70</v>
      </c>
      <c r="I333" s="15">
        <v>660</v>
      </c>
      <c r="J333" s="49"/>
      <c r="K333" s="49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1"/>
      <c r="AC333" s="42" t="s">
        <v>437</v>
      </c>
      <c r="AD333" s="42">
        <v>-37</v>
      </c>
      <c r="AE333" s="43">
        <v>-22</v>
      </c>
      <c r="AF333" s="42">
        <v>259</v>
      </c>
      <c r="AG333" s="42">
        <v>-5.3</v>
      </c>
      <c r="AH333" s="15">
        <f t="shared" si="32"/>
        <v>0</v>
      </c>
      <c r="AI333" s="15">
        <f t="shared" si="33"/>
        <v>0</v>
      </c>
      <c r="AJ333" s="41"/>
      <c r="AK333" s="41"/>
      <c r="AL333" s="41"/>
      <c r="AM333" s="41"/>
      <c r="AN333" s="41"/>
      <c r="AO333" s="40"/>
      <c r="AP333" s="40"/>
      <c r="AQ333" s="40"/>
      <c r="AR333" s="40"/>
      <c r="AS333" s="40"/>
      <c r="AT333" s="40"/>
      <c r="AU333" s="40"/>
      <c r="AV333" s="39"/>
      <c r="AW333" s="39"/>
      <c r="AX333" s="39"/>
      <c r="AY333" s="39"/>
      <c r="AZ333" s="39"/>
      <c r="BA333" s="39"/>
      <c r="BB333" s="39"/>
      <c r="BC333" s="39"/>
      <c r="BD333" s="39"/>
      <c r="BE333" s="39"/>
      <c r="BF333" s="39"/>
      <c r="BG333" s="39"/>
    </row>
    <row r="334" spans="1:59" ht="15.6" x14ac:dyDescent="0.25">
      <c r="A334" s="39"/>
      <c r="B334" s="40"/>
      <c r="C334" s="40"/>
      <c r="D334" s="40"/>
      <c r="E334" s="40"/>
      <c r="F334" s="49"/>
      <c r="G334" s="14">
        <v>68.72</v>
      </c>
      <c r="H334" s="15">
        <v>80</v>
      </c>
      <c r="I334" s="15">
        <v>740</v>
      </c>
      <c r="J334" s="49"/>
      <c r="K334" s="49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1"/>
      <c r="AC334" s="42" t="s">
        <v>229</v>
      </c>
      <c r="AD334" s="42"/>
      <c r="AE334" s="43"/>
      <c r="AF334" s="42"/>
      <c r="AG334" s="42"/>
      <c r="AH334" s="15">
        <f t="shared" si="32"/>
        <v>0</v>
      </c>
      <c r="AI334" s="15">
        <f t="shared" si="33"/>
        <v>0</v>
      </c>
      <c r="AJ334" s="41"/>
      <c r="AK334" s="41"/>
      <c r="AL334" s="41"/>
      <c r="AM334" s="41"/>
      <c r="AN334" s="41"/>
      <c r="AO334" s="40"/>
      <c r="AP334" s="40"/>
      <c r="AQ334" s="40"/>
      <c r="AR334" s="40"/>
      <c r="AS334" s="40"/>
      <c r="AT334" s="40"/>
      <c r="AU334" s="40"/>
      <c r="AV334" s="39"/>
      <c r="AW334" s="39"/>
      <c r="AX334" s="39"/>
      <c r="AY334" s="39"/>
      <c r="AZ334" s="39"/>
      <c r="BA334" s="39"/>
      <c r="BB334" s="39"/>
      <c r="BC334" s="39"/>
      <c r="BD334" s="39"/>
      <c r="BE334" s="39"/>
      <c r="BF334" s="39"/>
      <c r="BG334" s="39"/>
    </row>
    <row r="335" spans="1:59" ht="15.6" x14ac:dyDescent="0.25">
      <c r="A335" s="39"/>
      <c r="B335" s="40"/>
      <c r="C335" s="40"/>
      <c r="D335" s="40"/>
      <c r="E335" s="40"/>
      <c r="F335" s="49"/>
      <c r="G335" s="14">
        <v>77.309999999999988</v>
      </c>
      <c r="H335" s="15">
        <v>90</v>
      </c>
      <c r="I335" s="15">
        <v>830</v>
      </c>
      <c r="J335" s="49"/>
      <c r="K335" s="49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1"/>
      <c r="AC335" s="42" t="s">
        <v>438</v>
      </c>
      <c r="AD335" s="42">
        <v>-28</v>
      </c>
      <c r="AE335" s="43">
        <v>-24</v>
      </c>
      <c r="AF335" s="42">
        <v>246</v>
      </c>
      <c r="AG335" s="42">
        <v>-6.6</v>
      </c>
      <c r="AH335" s="15">
        <f t="shared" si="32"/>
        <v>0</v>
      </c>
      <c r="AI335" s="15">
        <f t="shared" si="33"/>
        <v>0</v>
      </c>
      <c r="AJ335" s="41"/>
      <c r="AK335" s="41"/>
      <c r="AL335" s="41"/>
      <c r="AM335" s="41"/>
      <c r="AN335" s="41"/>
      <c r="AO335" s="40"/>
      <c r="AP335" s="40"/>
      <c r="AQ335" s="40"/>
      <c r="AR335" s="40"/>
      <c r="AS335" s="40"/>
      <c r="AT335" s="40"/>
      <c r="AU335" s="40"/>
      <c r="AV335" s="39"/>
      <c r="AW335" s="39"/>
      <c r="AX335" s="39"/>
      <c r="AY335" s="39"/>
      <c r="AZ335" s="39"/>
      <c r="BA335" s="39"/>
      <c r="BB335" s="39"/>
      <c r="BC335" s="39"/>
      <c r="BD335" s="39"/>
      <c r="BE335" s="39"/>
      <c r="BF335" s="39"/>
      <c r="BG335" s="39"/>
    </row>
    <row r="336" spans="1:59" ht="15.6" x14ac:dyDescent="0.25">
      <c r="A336" s="39"/>
      <c r="B336" s="40"/>
      <c r="C336" s="40"/>
      <c r="D336" s="40"/>
      <c r="E336" s="40"/>
      <c r="F336" s="49"/>
      <c r="G336" s="14">
        <v>85.899999999999991</v>
      </c>
      <c r="H336" s="15">
        <v>100</v>
      </c>
      <c r="I336" s="15">
        <v>900</v>
      </c>
      <c r="J336" s="49"/>
      <c r="K336" s="49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1"/>
      <c r="AC336" s="42" t="s">
        <v>439</v>
      </c>
      <c r="AD336" s="42">
        <v>-29</v>
      </c>
      <c r="AE336" s="43">
        <v>-23</v>
      </c>
      <c r="AF336" s="42">
        <v>215</v>
      </c>
      <c r="AG336" s="42">
        <v>-6.9</v>
      </c>
      <c r="AH336" s="15">
        <f t="shared" si="32"/>
        <v>0</v>
      </c>
      <c r="AI336" s="15">
        <f t="shared" si="33"/>
        <v>0</v>
      </c>
      <c r="AJ336" s="41"/>
      <c r="AK336" s="41"/>
      <c r="AL336" s="41"/>
      <c r="AM336" s="41"/>
      <c r="AN336" s="41"/>
      <c r="AO336" s="40"/>
      <c r="AP336" s="40"/>
      <c r="AQ336" s="40"/>
      <c r="AR336" s="40"/>
      <c r="AS336" s="40"/>
      <c r="AT336" s="40"/>
      <c r="AU336" s="40"/>
      <c r="AV336" s="39"/>
      <c r="AW336" s="39"/>
      <c r="AX336" s="39"/>
      <c r="AY336" s="39"/>
      <c r="AZ336" s="39"/>
      <c r="BA336" s="39"/>
      <c r="BB336" s="39"/>
      <c r="BC336" s="39"/>
      <c r="BD336" s="39"/>
      <c r="BE336" s="39"/>
      <c r="BF336" s="39"/>
      <c r="BG336" s="39"/>
    </row>
    <row r="337" spans="1:59" ht="15.6" x14ac:dyDescent="0.25">
      <c r="A337" s="39"/>
      <c r="B337" s="40"/>
      <c r="C337" s="40"/>
      <c r="D337" s="40"/>
      <c r="E337" s="40"/>
      <c r="F337" s="49"/>
      <c r="G337" s="14">
        <v>171.79999999999998</v>
      </c>
      <c r="H337" s="15">
        <v>200</v>
      </c>
      <c r="I337" s="15">
        <v>1700</v>
      </c>
      <c r="J337" s="49"/>
      <c r="K337" s="49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1"/>
      <c r="AC337" s="42" t="s">
        <v>440</v>
      </c>
      <c r="AD337" s="42">
        <v>-25</v>
      </c>
      <c r="AE337" s="43">
        <v>-19</v>
      </c>
      <c r="AF337" s="42">
        <v>213</v>
      </c>
      <c r="AG337" s="42">
        <v>-5.6</v>
      </c>
      <c r="AH337" s="15">
        <f t="shared" si="32"/>
        <v>0</v>
      </c>
      <c r="AI337" s="15">
        <f t="shared" si="33"/>
        <v>0</v>
      </c>
      <c r="AJ337" s="41"/>
      <c r="AK337" s="41"/>
      <c r="AL337" s="41"/>
      <c r="AM337" s="41"/>
      <c r="AN337" s="41"/>
      <c r="AO337" s="40"/>
      <c r="AP337" s="40"/>
      <c r="AQ337" s="40"/>
      <c r="AR337" s="40"/>
      <c r="AS337" s="40"/>
      <c r="AT337" s="40"/>
      <c r="AU337" s="40"/>
      <c r="AV337" s="39"/>
      <c r="AW337" s="39"/>
      <c r="AX337" s="39"/>
      <c r="AY337" s="39"/>
      <c r="AZ337" s="39"/>
      <c r="BA337" s="39"/>
      <c r="BB337" s="39"/>
      <c r="BC337" s="39"/>
      <c r="BD337" s="39"/>
      <c r="BE337" s="39"/>
      <c r="BF337" s="39"/>
      <c r="BG337" s="39"/>
    </row>
    <row r="338" spans="1:59" ht="15.6" x14ac:dyDescent="0.25">
      <c r="A338" s="39"/>
      <c r="B338" s="40"/>
      <c r="C338" s="40"/>
      <c r="D338" s="40"/>
      <c r="E338" s="40"/>
      <c r="F338" s="49"/>
      <c r="G338" s="14">
        <v>343.59999999999997</v>
      </c>
      <c r="H338" s="15">
        <v>400</v>
      </c>
      <c r="I338" s="15">
        <v>3100</v>
      </c>
      <c r="J338" s="49"/>
      <c r="K338" s="49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1"/>
      <c r="AC338" s="42" t="s">
        <v>441</v>
      </c>
      <c r="AD338" s="42">
        <v>-20</v>
      </c>
      <c r="AE338" s="43">
        <v>-15</v>
      </c>
      <c r="AF338" s="42">
        <v>229</v>
      </c>
      <c r="AG338" s="42">
        <v>-3</v>
      </c>
      <c r="AH338" s="15">
        <f t="shared" si="32"/>
        <v>0</v>
      </c>
      <c r="AI338" s="15">
        <f t="shared" si="33"/>
        <v>0</v>
      </c>
      <c r="AJ338" s="41"/>
      <c r="AK338" s="41"/>
      <c r="AL338" s="41"/>
      <c r="AM338" s="41"/>
      <c r="AN338" s="41"/>
      <c r="AO338" s="40"/>
      <c r="AP338" s="40"/>
      <c r="AQ338" s="40"/>
      <c r="AR338" s="40"/>
      <c r="AS338" s="40"/>
      <c r="AT338" s="40"/>
      <c r="AU338" s="40"/>
      <c r="AV338" s="39"/>
      <c r="AW338" s="39"/>
      <c r="AX338" s="39"/>
      <c r="AY338" s="39"/>
      <c r="AZ338" s="39"/>
      <c r="BA338" s="39"/>
      <c r="BB338" s="39"/>
      <c r="BC338" s="39"/>
      <c r="BD338" s="39"/>
      <c r="BE338" s="39"/>
      <c r="BF338" s="39"/>
      <c r="BG338" s="39"/>
    </row>
    <row r="339" spans="1:59" ht="15.6" x14ac:dyDescent="0.25">
      <c r="A339" s="39"/>
      <c r="B339" s="40"/>
      <c r="C339" s="40"/>
      <c r="D339" s="40"/>
      <c r="E339" s="40"/>
      <c r="F339" s="49"/>
      <c r="G339" s="14">
        <v>515.4</v>
      </c>
      <c r="H339" s="15">
        <v>600</v>
      </c>
      <c r="I339" s="15">
        <v>4500</v>
      </c>
      <c r="J339" s="49"/>
      <c r="K339" s="49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1"/>
      <c r="AC339" s="42" t="s">
        <v>442</v>
      </c>
      <c r="AD339" s="42">
        <v>-22</v>
      </c>
      <c r="AE339" s="43">
        <v>-15</v>
      </c>
      <c r="AF339" s="42">
        <v>220</v>
      </c>
      <c r="AG339" s="42">
        <v>-3</v>
      </c>
      <c r="AH339" s="15">
        <f t="shared" si="32"/>
        <v>0</v>
      </c>
      <c r="AI339" s="15">
        <f t="shared" si="33"/>
        <v>0</v>
      </c>
      <c r="AJ339" s="41"/>
      <c r="AK339" s="41"/>
      <c r="AL339" s="41"/>
      <c r="AM339" s="41"/>
      <c r="AN339" s="41"/>
      <c r="AO339" s="40"/>
      <c r="AP339" s="40"/>
      <c r="AQ339" s="40"/>
      <c r="AR339" s="40"/>
      <c r="AS339" s="40"/>
      <c r="AT339" s="40"/>
      <c r="AU339" s="40"/>
      <c r="AV339" s="39"/>
      <c r="AW339" s="39"/>
      <c r="AX339" s="39"/>
      <c r="AY339" s="39"/>
      <c r="AZ339" s="39"/>
      <c r="BA339" s="39"/>
      <c r="BB339" s="39"/>
      <c r="BC339" s="39"/>
      <c r="BD339" s="39"/>
      <c r="BE339" s="39"/>
      <c r="BF339" s="39"/>
      <c r="BG339" s="39"/>
    </row>
    <row r="340" spans="1:59" ht="15.6" x14ac:dyDescent="0.25">
      <c r="A340" s="39"/>
      <c r="B340" s="40"/>
      <c r="C340" s="40"/>
      <c r="D340" s="40"/>
      <c r="E340" s="40"/>
      <c r="F340" s="49"/>
      <c r="G340" s="14">
        <v>687.19999999999993</v>
      </c>
      <c r="H340" s="15">
        <v>800</v>
      </c>
      <c r="I340" s="15">
        <v>6000</v>
      </c>
      <c r="J340" s="49"/>
      <c r="K340" s="49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1"/>
      <c r="AC340" s="42" t="s">
        <v>443</v>
      </c>
      <c r="AD340" s="42">
        <v>-28</v>
      </c>
      <c r="AE340" s="43">
        <v>-22</v>
      </c>
      <c r="AF340" s="42">
        <v>215</v>
      </c>
      <c r="AG340" s="42">
        <v>-7.4</v>
      </c>
      <c r="AH340" s="15">
        <f t="shared" si="32"/>
        <v>0</v>
      </c>
      <c r="AI340" s="15">
        <f t="shared" si="33"/>
        <v>0</v>
      </c>
      <c r="AJ340" s="41"/>
      <c r="AK340" s="41"/>
      <c r="AL340" s="41"/>
      <c r="AM340" s="41"/>
      <c r="AN340" s="41"/>
      <c r="AO340" s="40"/>
      <c r="AP340" s="40"/>
      <c r="AQ340" s="40"/>
      <c r="AR340" s="40"/>
      <c r="AS340" s="40"/>
      <c r="AT340" s="40"/>
      <c r="AU340" s="40"/>
      <c r="AV340" s="39"/>
      <c r="AW340" s="39"/>
      <c r="AX340" s="39"/>
      <c r="AY340" s="39"/>
      <c r="AZ340" s="39"/>
      <c r="BA340" s="39"/>
      <c r="BB340" s="39"/>
      <c r="BC340" s="39"/>
      <c r="BD340" s="39"/>
      <c r="BE340" s="39"/>
      <c r="BF340" s="39"/>
      <c r="BG340" s="39"/>
    </row>
    <row r="341" spans="1:59" ht="38.25" customHeight="1" x14ac:dyDescent="0.25">
      <c r="A341" s="39"/>
      <c r="B341" s="40"/>
      <c r="C341" s="40"/>
      <c r="D341" s="40"/>
      <c r="E341" s="40"/>
      <c r="F341" s="49"/>
      <c r="G341" s="14">
        <v>858.99999999999989</v>
      </c>
      <c r="H341" s="15">
        <v>1000</v>
      </c>
      <c r="I341" s="15">
        <v>7000</v>
      </c>
      <c r="J341" s="49"/>
      <c r="K341" s="49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1"/>
      <c r="AC341" s="42" t="s">
        <v>444</v>
      </c>
      <c r="AD341" s="42">
        <v>-30</v>
      </c>
      <c r="AE341" s="43">
        <v>-23</v>
      </c>
      <c r="AF341" s="42">
        <v>211</v>
      </c>
      <c r="AG341" s="42">
        <v>-7.4</v>
      </c>
      <c r="AH341" s="15">
        <f t="shared" si="32"/>
        <v>0</v>
      </c>
      <c r="AI341" s="15">
        <f t="shared" si="33"/>
        <v>0</v>
      </c>
      <c r="AJ341" s="41"/>
      <c r="AK341" s="41"/>
      <c r="AL341" s="41"/>
      <c r="AM341" s="41"/>
      <c r="AN341" s="41"/>
      <c r="AO341" s="40"/>
      <c r="AP341" s="40"/>
      <c r="AQ341" s="40"/>
      <c r="AR341" s="40"/>
      <c r="AS341" s="40"/>
      <c r="AT341" s="40"/>
      <c r="AU341" s="40"/>
      <c r="AV341" s="39"/>
      <c r="AW341" s="39"/>
      <c r="AX341" s="39"/>
      <c r="AY341" s="39"/>
      <c r="AZ341" s="39"/>
      <c r="BA341" s="39"/>
      <c r="BB341" s="39"/>
      <c r="BC341" s="39"/>
      <c r="BD341" s="39"/>
      <c r="BE341" s="39"/>
      <c r="BF341" s="39"/>
      <c r="BG341" s="39"/>
    </row>
    <row r="342" spans="1:59" ht="35.25" customHeight="1" x14ac:dyDescent="0.25">
      <c r="A342" s="39"/>
      <c r="B342" s="40"/>
      <c r="C342" s="40"/>
      <c r="D342" s="40"/>
      <c r="E342" s="40"/>
      <c r="F342" s="49"/>
      <c r="G342" s="114" t="s">
        <v>644</v>
      </c>
      <c r="H342" s="114"/>
      <c r="I342" s="114"/>
      <c r="J342" s="49"/>
      <c r="K342" s="49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1"/>
      <c r="AC342" s="42" t="s">
        <v>445</v>
      </c>
      <c r="AD342" s="42">
        <v>-32</v>
      </c>
      <c r="AE342" s="43">
        <v>-28</v>
      </c>
      <c r="AF342" s="42">
        <v>230</v>
      </c>
      <c r="AG342" s="42">
        <v>-8.8000000000000007</v>
      </c>
      <c r="AH342" s="15">
        <f t="shared" si="32"/>
        <v>0</v>
      </c>
      <c r="AI342" s="15">
        <f t="shared" si="33"/>
        <v>0</v>
      </c>
      <c r="AJ342" s="41"/>
      <c r="AK342" s="41"/>
      <c r="AL342" s="41"/>
      <c r="AM342" s="41"/>
      <c r="AN342" s="41"/>
      <c r="AO342" s="40"/>
      <c r="AP342" s="40"/>
      <c r="AQ342" s="40"/>
      <c r="AR342" s="40"/>
      <c r="AS342" s="40"/>
      <c r="AT342" s="40"/>
      <c r="AU342" s="40"/>
      <c r="AV342" s="39"/>
      <c r="AW342" s="39"/>
      <c r="AX342" s="39"/>
      <c r="AY342" s="39"/>
      <c r="AZ342" s="39"/>
      <c r="BA342" s="39"/>
      <c r="BB342" s="39"/>
      <c r="BC342" s="39"/>
      <c r="BD342" s="39"/>
      <c r="BE342" s="39"/>
      <c r="BF342" s="39"/>
      <c r="BG342" s="39"/>
    </row>
    <row r="343" spans="1:59" ht="15.6" x14ac:dyDescent="0.25">
      <c r="A343" s="39"/>
      <c r="B343" s="40"/>
      <c r="C343" s="40"/>
      <c r="D343" s="40"/>
      <c r="E343" s="40"/>
      <c r="F343" s="49"/>
      <c r="G343" s="15"/>
      <c r="H343" s="15" t="s">
        <v>640</v>
      </c>
      <c r="I343" s="15" t="s">
        <v>639</v>
      </c>
      <c r="J343" s="49"/>
      <c r="K343" s="49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1"/>
      <c r="AC343" s="42" t="s">
        <v>446</v>
      </c>
      <c r="AD343" s="42">
        <v>-21</v>
      </c>
      <c r="AE343" s="43">
        <v>-14</v>
      </c>
      <c r="AF343" s="42">
        <v>234</v>
      </c>
      <c r="AG343" s="42">
        <v>-3</v>
      </c>
      <c r="AH343" s="15">
        <f t="shared" si="32"/>
        <v>0</v>
      </c>
      <c r="AI343" s="15">
        <f t="shared" si="33"/>
        <v>0</v>
      </c>
      <c r="AJ343" s="41"/>
      <c r="AK343" s="41"/>
      <c r="AL343" s="41"/>
      <c r="AM343" s="41"/>
      <c r="AN343" s="41"/>
      <c r="AO343" s="40"/>
      <c r="AP343" s="40"/>
      <c r="AQ343" s="40"/>
      <c r="AR343" s="40"/>
      <c r="AS343" s="40"/>
      <c r="AT343" s="40"/>
      <c r="AU343" s="40"/>
      <c r="AV343" s="39"/>
      <c r="AW343" s="39"/>
      <c r="AX343" s="39"/>
      <c r="AY343" s="39"/>
      <c r="AZ343" s="39"/>
      <c r="BA343" s="39"/>
      <c r="BB343" s="39"/>
      <c r="BC343" s="39"/>
      <c r="BD343" s="39"/>
      <c r="BE343" s="39"/>
      <c r="BF343" s="39"/>
      <c r="BG343" s="39"/>
    </row>
    <row r="344" spans="1:59" ht="15.6" x14ac:dyDescent="0.25">
      <c r="A344" s="39"/>
      <c r="B344" s="40"/>
      <c r="C344" s="40"/>
      <c r="D344" s="40"/>
      <c r="E344" s="40"/>
      <c r="F344" s="49"/>
      <c r="G344" s="15"/>
      <c r="H344" s="15">
        <v>1</v>
      </c>
      <c r="I344" s="15">
        <v>40</v>
      </c>
      <c r="J344" s="49"/>
      <c r="K344" s="49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1"/>
      <c r="AC344" s="42" t="s">
        <v>447</v>
      </c>
      <c r="AD344" s="42">
        <v>-31</v>
      </c>
      <c r="AE344" s="43">
        <v>-27</v>
      </c>
      <c r="AF344" s="42">
        <v>239</v>
      </c>
      <c r="AG344" s="42">
        <v>-8.1999999999999993</v>
      </c>
      <c r="AH344" s="15">
        <f t="shared" si="32"/>
        <v>0</v>
      </c>
      <c r="AI344" s="15">
        <f t="shared" si="33"/>
        <v>0</v>
      </c>
      <c r="AJ344" s="41"/>
      <c r="AK344" s="41"/>
      <c r="AL344" s="41"/>
      <c r="AM344" s="41"/>
      <c r="AN344" s="41"/>
      <c r="AO344" s="40"/>
      <c r="AP344" s="40"/>
      <c r="AQ344" s="40"/>
      <c r="AR344" s="40"/>
      <c r="AS344" s="40"/>
      <c r="AT344" s="40"/>
      <c r="AU344" s="40"/>
      <c r="AV344" s="39"/>
      <c r="AW344" s="39"/>
      <c r="AX344" s="39"/>
      <c r="AY344" s="39"/>
      <c r="AZ344" s="39"/>
      <c r="BA344" s="39"/>
      <c r="BB344" s="39"/>
      <c r="BC344" s="39"/>
      <c r="BD344" s="39"/>
      <c r="BE344" s="39"/>
      <c r="BF344" s="39"/>
      <c r="BG344" s="39"/>
    </row>
    <row r="345" spans="1:59" ht="15.6" x14ac:dyDescent="0.25">
      <c r="A345" s="39"/>
      <c r="B345" s="40"/>
      <c r="C345" s="40"/>
      <c r="D345" s="40"/>
      <c r="E345" s="40"/>
      <c r="F345" s="49"/>
      <c r="G345" s="15"/>
      <c r="H345" s="15">
        <v>2</v>
      </c>
      <c r="I345" s="15">
        <f t="shared" ref="I345:I363" si="34">I344+5</f>
        <v>45</v>
      </c>
      <c r="J345" s="49"/>
      <c r="K345" s="49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1"/>
      <c r="AC345" s="42" t="s">
        <v>448</v>
      </c>
      <c r="AD345" s="42">
        <v>-21</v>
      </c>
      <c r="AE345" s="43">
        <v>-15</v>
      </c>
      <c r="AF345" s="42">
        <v>213</v>
      </c>
      <c r="AG345" s="42">
        <v>-3.4</v>
      </c>
      <c r="AH345" s="15">
        <f t="shared" si="32"/>
        <v>0</v>
      </c>
      <c r="AI345" s="15">
        <f t="shared" si="33"/>
        <v>0</v>
      </c>
      <c r="AJ345" s="41"/>
      <c r="AK345" s="41"/>
      <c r="AL345" s="41"/>
      <c r="AM345" s="41"/>
      <c r="AN345" s="41"/>
      <c r="AO345" s="40"/>
      <c r="AP345" s="40"/>
      <c r="AQ345" s="40"/>
      <c r="AR345" s="40"/>
      <c r="AS345" s="40"/>
      <c r="AT345" s="40"/>
      <c r="AU345" s="40"/>
      <c r="AV345" s="39"/>
      <c r="AW345" s="39"/>
      <c r="AX345" s="39"/>
      <c r="AY345" s="39"/>
      <c r="AZ345" s="39"/>
      <c r="BA345" s="39"/>
      <c r="BB345" s="39"/>
      <c r="BC345" s="39"/>
      <c r="BD345" s="39"/>
      <c r="BE345" s="39"/>
      <c r="BF345" s="39"/>
      <c r="BG345" s="39"/>
    </row>
    <row r="346" spans="1:59" ht="15.6" x14ac:dyDescent="0.25">
      <c r="A346" s="39"/>
      <c r="B346" s="40"/>
      <c r="C346" s="40"/>
      <c r="D346" s="40"/>
      <c r="E346" s="40"/>
      <c r="F346" s="49"/>
      <c r="G346" s="15"/>
      <c r="H346" s="15">
        <v>3</v>
      </c>
      <c r="I346" s="15">
        <f t="shared" si="34"/>
        <v>50</v>
      </c>
      <c r="J346" s="49"/>
      <c r="K346" s="49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1"/>
      <c r="AC346" s="42" t="s">
        <v>449</v>
      </c>
      <c r="AD346" s="42">
        <v>-18</v>
      </c>
      <c r="AE346" s="43">
        <v>-12</v>
      </c>
      <c r="AF346" s="42">
        <v>208</v>
      </c>
      <c r="AG346" s="42">
        <v>-1.7</v>
      </c>
      <c r="AH346" s="15">
        <f t="shared" si="32"/>
        <v>0</v>
      </c>
      <c r="AI346" s="15">
        <f t="shared" si="33"/>
        <v>0</v>
      </c>
      <c r="AJ346" s="41"/>
      <c r="AK346" s="41"/>
      <c r="AL346" s="41"/>
      <c r="AM346" s="41"/>
      <c r="AN346" s="41"/>
      <c r="AO346" s="40"/>
      <c r="AP346" s="40"/>
      <c r="AQ346" s="40"/>
      <c r="AR346" s="40"/>
      <c r="AS346" s="40"/>
      <c r="AT346" s="40"/>
      <c r="AU346" s="40"/>
      <c r="AV346" s="39"/>
      <c r="AW346" s="39"/>
      <c r="AX346" s="39"/>
      <c r="AY346" s="39"/>
      <c r="AZ346" s="39"/>
      <c r="BA346" s="39"/>
      <c r="BB346" s="39"/>
      <c r="BC346" s="39"/>
      <c r="BD346" s="39"/>
      <c r="BE346" s="39"/>
      <c r="BF346" s="39"/>
      <c r="BG346" s="39"/>
    </row>
    <row r="347" spans="1:59" ht="15.6" x14ac:dyDescent="0.25">
      <c r="A347" s="39"/>
      <c r="B347" s="40"/>
      <c r="C347" s="40"/>
      <c r="D347" s="40"/>
      <c r="E347" s="40"/>
      <c r="F347" s="49"/>
      <c r="G347" s="15"/>
      <c r="H347" s="15">
        <v>4</v>
      </c>
      <c r="I347" s="15">
        <f t="shared" si="34"/>
        <v>55</v>
      </c>
      <c r="J347" s="49"/>
      <c r="K347" s="49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1"/>
      <c r="AC347" s="42" t="s">
        <v>450</v>
      </c>
      <c r="AD347" s="42">
        <v>-16</v>
      </c>
      <c r="AE347" s="43">
        <v>-11</v>
      </c>
      <c r="AF347" s="42">
        <v>228</v>
      </c>
      <c r="AG347" s="42">
        <v>-0.4</v>
      </c>
      <c r="AH347" s="15">
        <f t="shared" si="32"/>
        <v>0</v>
      </c>
      <c r="AI347" s="15">
        <f t="shared" si="33"/>
        <v>0</v>
      </c>
      <c r="AJ347" s="41"/>
      <c r="AK347" s="41"/>
      <c r="AL347" s="41"/>
      <c r="AM347" s="41"/>
      <c r="AN347" s="41"/>
      <c r="AO347" s="40"/>
      <c r="AP347" s="40"/>
      <c r="AQ347" s="40"/>
      <c r="AR347" s="40"/>
      <c r="AS347" s="40"/>
      <c r="AT347" s="40"/>
      <c r="AU347" s="40"/>
      <c r="AV347" s="39"/>
      <c r="AW347" s="39"/>
      <c r="AX347" s="39"/>
      <c r="AY347" s="39"/>
      <c r="AZ347" s="39"/>
      <c r="BA347" s="39"/>
      <c r="BB347" s="39"/>
      <c r="BC347" s="39"/>
      <c r="BD347" s="39"/>
      <c r="BE347" s="39"/>
      <c r="BF347" s="39"/>
      <c r="BG347" s="39"/>
    </row>
    <row r="348" spans="1:59" ht="15.6" x14ac:dyDescent="0.25">
      <c r="A348" s="39"/>
      <c r="B348" s="40"/>
      <c r="C348" s="40"/>
      <c r="D348" s="40"/>
      <c r="E348" s="40"/>
      <c r="F348" s="49"/>
      <c r="G348" s="15"/>
      <c r="H348" s="15">
        <v>5</v>
      </c>
      <c r="I348" s="15">
        <f t="shared" si="34"/>
        <v>60</v>
      </c>
      <c r="J348" s="49"/>
      <c r="K348" s="49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1"/>
      <c r="AC348" s="42" t="s">
        <v>451</v>
      </c>
      <c r="AD348" s="42">
        <v>-19</v>
      </c>
      <c r="AE348" s="43">
        <v>-14</v>
      </c>
      <c r="AF348" s="42">
        <v>241</v>
      </c>
      <c r="AG348" s="42">
        <v>-1.8</v>
      </c>
      <c r="AH348" s="15">
        <f t="shared" si="32"/>
        <v>0</v>
      </c>
      <c r="AI348" s="15">
        <f t="shared" si="33"/>
        <v>0</v>
      </c>
      <c r="AJ348" s="41"/>
      <c r="AK348" s="41"/>
      <c r="AL348" s="41"/>
      <c r="AM348" s="41"/>
      <c r="AN348" s="41"/>
      <c r="AO348" s="40"/>
      <c r="AP348" s="40"/>
      <c r="AQ348" s="40"/>
      <c r="AR348" s="40"/>
      <c r="AS348" s="40"/>
      <c r="AT348" s="40"/>
      <c r="AU348" s="40"/>
      <c r="AV348" s="39"/>
      <c r="AW348" s="39"/>
      <c r="AX348" s="39"/>
      <c r="AY348" s="39"/>
      <c r="AZ348" s="39"/>
      <c r="BA348" s="39"/>
      <c r="BB348" s="39"/>
      <c r="BC348" s="39"/>
      <c r="BD348" s="39"/>
      <c r="BE348" s="39"/>
      <c r="BF348" s="39"/>
      <c r="BG348" s="39"/>
    </row>
    <row r="349" spans="1:59" ht="15.6" x14ac:dyDescent="0.25">
      <c r="A349" s="39"/>
      <c r="B349" s="40"/>
      <c r="C349" s="40"/>
      <c r="D349" s="40"/>
      <c r="E349" s="40"/>
      <c r="F349" s="49"/>
      <c r="G349" s="15"/>
      <c r="H349" s="15">
        <v>6</v>
      </c>
      <c r="I349" s="15">
        <f t="shared" si="34"/>
        <v>65</v>
      </c>
      <c r="J349" s="49"/>
      <c r="K349" s="49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1"/>
      <c r="AC349" s="42" t="s">
        <v>452</v>
      </c>
      <c r="AD349" s="42">
        <v>-21</v>
      </c>
      <c r="AE349" s="43">
        <v>-16</v>
      </c>
      <c r="AF349" s="42">
        <v>260</v>
      </c>
      <c r="AG349" s="42">
        <v>-2.8</v>
      </c>
      <c r="AH349" s="15">
        <f t="shared" si="32"/>
        <v>0</v>
      </c>
      <c r="AI349" s="15">
        <f t="shared" si="33"/>
        <v>0</v>
      </c>
      <c r="AJ349" s="41"/>
      <c r="AK349" s="41"/>
      <c r="AL349" s="41"/>
      <c r="AM349" s="41"/>
      <c r="AN349" s="41"/>
      <c r="AO349" s="40"/>
      <c r="AP349" s="40"/>
      <c r="AQ349" s="40"/>
      <c r="AR349" s="40"/>
      <c r="AS349" s="40"/>
      <c r="AT349" s="40"/>
      <c r="AU349" s="40"/>
      <c r="AV349" s="39"/>
      <c r="AW349" s="39"/>
      <c r="AX349" s="39"/>
      <c r="AY349" s="39"/>
      <c r="AZ349" s="39"/>
      <c r="BA349" s="39"/>
      <c r="BB349" s="39"/>
      <c r="BC349" s="39"/>
      <c r="BD349" s="39"/>
      <c r="BE349" s="39"/>
      <c r="BF349" s="39"/>
      <c r="BG349" s="39"/>
    </row>
    <row r="350" spans="1:59" ht="15.6" x14ac:dyDescent="0.25">
      <c r="A350" s="39"/>
      <c r="B350" s="40"/>
      <c r="C350" s="40"/>
      <c r="D350" s="40"/>
      <c r="E350" s="40"/>
      <c r="F350" s="49"/>
      <c r="G350" s="15"/>
      <c r="H350" s="15">
        <v>7</v>
      </c>
      <c r="I350" s="15">
        <f t="shared" si="34"/>
        <v>70</v>
      </c>
      <c r="J350" s="49"/>
      <c r="K350" s="49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1"/>
      <c r="AC350" s="42" t="s">
        <v>453</v>
      </c>
      <c r="AD350" s="42">
        <v>-30</v>
      </c>
      <c r="AE350" s="43">
        <v>-25</v>
      </c>
      <c r="AF350" s="42">
        <v>223</v>
      </c>
      <c r="AG350" s="42">
        <v>-7.5</v>
      </c>
      <c r="AH350" s="15">
        <f t="shared" si="32"/>
        <v>0</v>
      </c>
      <c r="AI350" s="15">
        <f t="shared" si="33"/>
        <v>0</v>
      </c>
      <c r="AJ350" s="41"/>
      <c r="AK350" s="41"/>
      <c r="AL350" s="41"/>
      <c r="AM350" s="41"/>
      <c r="AN350" s="41"/>
      <c r="AO350" s="40"/>
      <c r="AP350" s="40"/>
      <c r="AQ350" s="40"/>
      <c r="AR350" s="40"/>
      <c r="AS350" s="40"/>
      <c r="AT350" s="40"/>
      <c r="AU350" s="40"/>
      <c r="AV350" s="39"/>
      <c r="AW350" s="39"/>
      <c r="AX350" s="39"/>
      <c r="AY350" s="39"/>
      <c r="AZ350" s="39"/>
      <c r="BA350" s="39"/>
      <c r="BB350" s="39"/>
      <c r="BC350" s="39"/>
      <c r="BD350" s="39"/>
      <c r="BE350" s="39"/>
      <c r="BF350" s="39"/>
      <c r="BG350" s="39"/>
    </row>
    <row r="351" spans="1:59" ht="15.6" x14ac:dyDescent="0.25">
      <c r="A351" s="39"/>
      <c r="B351" s="40"/>
      <c r="C351" s="40"/>
      <c r="D351" s="40"/>
      <c r="E351" s="40"/>
      <c r="F351" s="49"/>
      <c r="G351" s="15"/>
      <c r="H351" s="15">
        <v>8</v>
      </c>
      <c r="I351" s="15">
        <f t="shared" si="34"/>
        <v>75</v>
      </c>
      <c r="J351" s="49"/>
      <c r="K351" s="49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1"/>
      <c r="AC351" s="46" t="s">
        <v>125</v>
      </c>
      <c r="AD351" s="45"/>
      <c r="AE351" s="45"/>
      <c r="AF351" s="45"/>
      <c r="AG351" s="44"/>
      <c r="AH351" s="15">
        <f t="shared" si="32"/>
        <v>0</v>
      </c>
      <c r="AI351" s="15"/>
      <c r="AJ351" s="41"/>
      <c r="AK351" s="41"/>
      <c r="AL351" s="41"/>
      <c r="AM351" s="41"/>
      <c r="AN351" s="41"/>
      <c r="AO351" s="40"/>
      <c r="AP351" s="40"/>
      <c r="AQ351" s="40"/>
      <c r="AR351" s="40"/>
      <c r="AS351" s="40"/>
      <c r="AT351" s="40"/>
      <c r="AU351" s="40"/>
      <c r="AV351" s="39"/>
      <c r="AW351" s="39"/>
      <c r="AX351" s="39"/>
      <c r="AY351" s="39"/>
      <c r="AZ351" s="39"/>
      <c r="BA351" s="39"/>
      <c r="BB351" s="39"/>
      <c r="BC351" s="39"/>
      <c r="BD351" s="39"/>
      <c r="BE351" s="39"/>
      <c r="BF351" s="39"/>
      <c r="BG351" s="39"/>
    </row>
    <row r="352" spans="1:59" ht="15.6" x14ac:dyDescent="0.25">
      <c r="A352" s="39"/>
      <c r="B352" s="40"/>
      <c r="C352" s="40"/>
      <c r="D352" s="40"/>
      <c r="E352" s="40"/>
      <c r="F352" s="49"/>
      <c r="G352" s="15"/>
      <c r="H352" s="15">
        <v>9</v>
      </c>
      <c r="I352" s="15">
        <f t="shared" si="34"/>
        <v>80</v>
      </c>
      <c r="J352" s="49"/>
      <c r="K352" s="49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1"/>
      <c r="AC352" s="42" t="s">
        <v>454</v>
      </c>
      <c r="AD352" s="42">
        <v>-25</v>
      </c>
      <c r="AE352" s="43">
        <v>-12</v>
      </c>
      <c r="AF352" s="42">
        <v>226</v>
      </c>
      <c r="AG352" s="42">
        <v>-0.6</v>
      </c>
      <c r="AH352" s="15">
        <f t="shared" si="32"/>
        <v>0</v>
      </c>
      <c r="AI352" s="15">
        <f>AH351</f>
        <v>0</v>
      </c>
      <c r="AJ352" s="41"/>
      <c r="AK352" s="41"/>
      <c r="AL352" s="41"/>
      <c r="AM352" s="41"/>
      <c r="AN352" s="41"/>
      <c r="AO352" s="40"/>
      <c r="AP352" s="40"/>
      <c r="AQ352" s="40"/>
      <c r="AR352" s="40"/>
      <c r="AS352" s="40"/>
      <c r="AT352" s="40"/>
      <c r="AU352" s="40"/>
      <c r="AV352" s="39"/>
      <c r="AW352" s="39"/>
      <c r="AX352" s="39"/>
      <c r="AY352" s="39"/>
      <c r="AZ352" s="39"/>
      <c r="BA352" s="39"/>
      <c r="BB352" s="39"/>
      <c r="BC352" s="39"/>
      <c r="BD352" s="39"/>
      <c r="BE352" s="39"/>
      <c r="BF352" s="39"/>
      <c r="BG352" s="39"/>
    </row>
    <row r="353" spans="1:59" ht="15.6" x14ac:dyDescent="0.25">
      <c r="A353" s="39"/>
      <c r="B353" s="40"/>
      <c r="C353" s="40"/>
      <c r="D353" s="40"/>
      <c r="E353" s="40"/>
      <c r="F353" s="49"/>
      <c r="G353" s="15"/>
      <c r="H353" s="15">
        <v>10</v>
      </c>
      <c r="I353" s="15">
        <f t="shared" si="34"/>
        <v>85</v>
      </c>
      <c r="J353" s="49"/>
      <c r="K353" s="49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1"/>
      <c r="AC353" s="42" t="s">
        <v>455</v>
      </c>
      <c r="AD353" s="42">
        <v>-25</v>
      </c>
      <c r="AE353" s="43">
        <v>-12</v>
      </c>
      <c r="AF353" s="42">
        <v>228</v>
      </c>
      <c r="AG353" s="42">
        <v>-0.3</v>
      </c>
      <c r="AH353" s="15">
        <f t="shared" si="32"/>
        <v>0</v>
      </c>
      <c r="AI353" s="15">
        <f>AI352+$AH$351</f>
        <v>0</v>
      </c>
      <c r="AJ353" s="41"/>
      <c r="AK353" s="41"/>
      <c r="AL353" s="41"/>
      <c r="AM353" s="41"/>
      <c r="AN353" s="41"/>
      <c r="AO353" s="40"/>
      <c r="AP353" s="40"/>
      <c r="AQ353" s="40"/>
      <c r="AR353" s="40"/>
      <c r="AS353" s="40"/>
      <c r="AT353" s="40"/>
      <c r="AU353" s="40"/>
      <c r="AV353" s="39"/>
      <c r="AW353" s="39"/>
      <c r="AX353" s="39"/>
      <c r="AY353" s="39"/>
      <c r="AZ353" s="39"/>
      <c r="BA353" s="39"/>
      <c r="BB353" s="39"/>
      <c r="BC353" s="39"/>
      <c r="BD353" s="39"/>
      <c r="BE353" s="39"/>
      <c r="BF353" s="39"/>
      <c r="BG353" s="39"/>
    </row>
    <row r="354" spans="1:59" ht="15.6" x14ac:dyDescent="0.25">
      <c r="A354" s="39"/>
      <c r="B354" s="40"/>
      <c r="C354" s="40"/>
      <c r="D354" s="40"/>
      <c r="E354" s="40"/>
      <c r="F354" s="49"/>
      <c r="G354" s="15"/>
      <c r="H354" s="15">
        <v>11</v>
      </c>
      <c r="I354" s="15">
        <f t="shared" si="34"/>
        <v>90</v>
      </c>
      <c r="J354" s="49"/>
      <c r="K354" s="49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1"/>
      <c r="AC354" s="46" t="s">
        <v>144</v>
      </c>
      <c r="AD354" s="45"/>
      <c r="AE354" s="45"/>
      <c r="AF354" s="45"/>
      <c r="AG354" s="44"/>
      <c r="AH354" s="15">
        <f t="shared" si="32"/>
        <v>0</v>
      </c>
      <c r="AI354" s="15"/>
      <c r="AJ354" s="41"/>
      <c r="AK354" s="41"/>
      <c r="AL354" s="41"/>
      <c r="AM354" s="41"/>
      <c r="AN354" s="41"/>
      <c r="AO354" s="40"/>
      <c r="AP354" s="40"/>
      <c r="AQ354" s="40"/>
      <c r="AR354" s="40"/>
      <c r="AS354" s="40"/>
      <c r="AT354" s="40"/>
      <c r="AU354" s="40"/>
      <c r="AV354" s="39"/>
      <c r="AW354" s="39"/>
      <c r="AX354" s="39"/>
      <c r="AY354" s="39"/>
      <c r="AZ354" s="39"/>
      <c r="BA354" s="39"/>
      <c r="BB354" s="39"/>
      <c r="BC354" s="39"/>
      <c r="BD354" s="39"/>
      <c r="BE354" s="39"/>
      <c r="BF354" s="39"/>
      <c r="BG354" s="39"/>
    </row>
    <row r="355" spans="1:59" ht="15.6" x14ac:dyDescent="0.25">
      <c r="A355" s="39"/>
      <c r="B355" s="40"/>
      <c r="C355" s="40"/>
      <c r="D355" s="40"/>
      <c r="E355" s="40"/>
      <c r="F355" s="49"/>
      <c r="G355" s="15"/>
      <c r="H355" s="15">
        <v>12</v>
      </c>
      <c r="I355" s="15">
        <f t="shared" si="34"/>
        <v>95</v>
      </c>
      <c r="J355" s="49"/>
      <c r="K355" s="49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1"/>
      <c r="AC355" s="42" t="s">
        <v>456</v>
      </c>
      <c r="AD355" s="42">
        <v>-19</v>
      </c>
      <c r="AE355" s="43">
        <v>-8</v>
      </c>
      <c r="AF355" s="42">
        <v>180</v>
      </c>
      <c r="AG355" s="42">
        <v>0.9</v>
      </c>
      <c r="AH355" s="15">
        <f t="shared" si="32"/>
        <v>0</v>
      </c>
      <c r="AI355" s="15">
        <f>AH354</f>
        <v>0</v>
      </c>
      <c r="AJ355" s="41"/>
      <c r="AK355" s="41"/>
      <c r="AL355" s="41"/>
      <c r="AM355" s="41"/>
      <c r="AN355" s="41"/>
      <c r="AO355" s="40"/>
      <c r="AP355" s="40"/>
      <c r="AQ355" s="40"/>
      <c r="AR355" s="40"/>
      <c r="AS355" s="40"/>
      <c r="AT355" s="40"/>
      <c r="AU355" s="40"/>
      <c r="AV355" s="39"/>
      <c r="AW355" s="39"/>
      <c r="AX355" s="39"/>
      <c r="AY355" s="39"/>
      <c r="AZ355" s="39"/>
      <c r="BA355" s="39"/>
      <c r="BB355" s="39"/>
      <c r="BC355" s="39"/>
      <c r="BD355" s="39"/>
      <c r="BE355" s="39"/>
      <c r="BF355" s="39"/>
      <c r="BG355" s="39"/>
    </row>
    <row r="356" spans="1:59" ht="15.6" x14ac:dyDescent="0.25">
      <c r="A356" s="39"/>
      <c r="B356" s="40"/>
      <c r="C356" s="40"/>
      <c r="D356" s="40"/>
      <c r="E356" s="40"/>
      <c r="F356" s="49"/>
      <c r="G356" s="15"/>
      <c r="H356" s="15">
        <v>13</v>
      </c>
      <c r="I356" s="15">
        <f t="shared" si="34"/>
        <v>100</v>
      </c>
      <c r="J356" s="49"/>
      <c r="K356" s="49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1"/>
      <c r="AC356" s="42" t="s">
        <v>457</v>
      </c>
      <c r="AD356" s="42">
        <v>-22</v>
      </c>
      <c r="AE356" s="43">
        <v>-11</v>
      </c>
      <c r="AF356" s="42">
        <v>196</v>
      </c>
      <c r="AG356" s="42">
        <v>-0.8</v>
      </c>
      <c r="AH356" s="15">
        <f t="shared" si="32"/>
        <v>0</v>
      </c>
      <c r="AI356" s="15">
        <f>AI355+$AH$354</f>
        <v>0</v>
      </c>
      <c r="AJ356" s="41"/>
      <c r="AK356" s="41"/>
      <c r="AL356" s="41"/>
      <c r="AM356" s="41"/>
      <c r="AN356" s="41"/>
      <c r="AO356" s="40"/>
      <c r="AP356" s="40"/>
      <c r="AQ356" s="40"/>
      <c r="AR356" s="40"/>
      <c r="AS356" s="40"/>
      <c r="AT356" s="40"/>
      <c r="AU356" s="40"/>
      <c r="AV356" s="39"/>
      <c r="AW356" s="39"/>
      <c r="AX356" s="39"/>
      <c r="AY356" s="39"/>
      <c r="AZ356" s="39"/>
      <c r="BA356" s="39"/>
      <c r="BB356" s="39"/>
      <c r="BC356" s="39"/>
      <c r="BD356" s="39"/>
      <c r="BE356" s="39"/>
      <c r="BF356" s="39"/>
      <c r="BG356" s="39"/>
    </row>
    <row r="357" spans="1:59" ht="15.6" x14ac:dyDescent="0.25">
      <c r="A357" s="39"/>
      <c r="B357" s="40"/>
      <c r="C357" s="40"/>
      <c r="D357" s="40"/>
      <c r="E357" s="40"/>
      <c r="F357" s="49"/>
      <c r="G357" s="15"/>
      <c r="H357" s="15">
        <v>14</v>
      </c>
      <c r="I357" s="15">
        <f t="shared" si="34"/>
        <v>105</v>
      </c>
      <c r="J357" s="49"/>
      <c r="K357" s="49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1"/>
      <c r="AC357" s="42" t="s">
        <v>458</v>
      </c>
      <c r="AD357" s="42">
        <v>-18</v>
      </c>
      <c r="AE357" s="43">
        <v>-8</v>
      </c>
      <c r="AF357" s="42">
        <v>183</v>
      </c>
      <c r="AG357" s="42">
        <v>0.8</v>
      </c>
      <c r="AH357" s="15">
        <f t="shared" si="32"/>
        <v>0</v>
      </c>
      <c r="AI357" s="15">
        <f>AI356+$AH$354</f>
        <v>0</v>
      </c>
      <c r="AJ357" s="41"/>
      <c r="AK357" s="41"/>
      <c r="AL357" s="41"/>
      <c r="AM357" s="41"/>
      <c r="AN357" s="41"/>
      <c r="AO357" s="40"/>
      <c r="AP357" s="40"/>
      <c r="AQ357" s="40"/>
      <c r="AR357" s="40"/>
      <c r="AS357" s="40"/>
      <c r="AT357" s="40"/>
      <c r="AU357" s="40"/>
      <c r="AV357" s="39"/>
      <c r="AW357" s="39"/>
      <c r="AX357" s="39"/>
      <c r="AY357" s="39"/>
      <c r="AZ357" s="39"/>
      <c r="BA357" s="39"/>
      <c r="BB357" s="39"/>
      <c r="BC357" s="39"/>
      <c r="BD357" s="39"/>
      <c r="BE357" s="39"/>
      <c r="BF357" s="39"/>
      <c r="BG357" s="39"/>
    </row>
    <row r="358" spans="1:59" ht="15.6" x14ac:dyDescent="0.25">
      <c r="A358" s="39"/>
      <c r="B358" s="40"/>
      <c r="C358" s="40"/>
      <c r="D358" s="40"/>
      <c r="E358" s="40"/>
      <c r="F358" s="49"/>
      <c r="G358" s="15"/>
      <c r="H358" s="15">
        <v>15</v>
      </c>
      <c r="I358" s="15">
        <f t="shared" si="34"/>
        <v>110</v>
      </c>
      <c r="J358" s="49"/>
      <c r="K358" s="49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1"/>
      <c r="AC358" s="42" t="s">
        <v>459</v>
      </c>
      <c r="AD358" s="42">
        <v>-17</v>
      </c>
      <c r="AE358" s="43">
        <v>-7</v>
      </c>
      <c r="AF358" s="42">
        <v>181</v>
      </c>
      <c r="AG358" s="42">
        <v>0.9</v>
      </c>
      <c r="AH358" s="15">
        <f t="shared" si="32"/>
        <v>0</v>
      </c>
      <c r="AI358" s="15">
        <f>AI357+$AH$354</f>
        <v>0</v>
      </c>
      <c r="AJ358" s="41"/>
      <c r="AK358" s="41"/>
      <c r="AL358" s="41"/>
      <c r="AM358" s="41"/>
      <c r="AN358" s="41"/>
      <c r="AO358" s="40"/>
      <c r="AP358" s="40"/>
      <c r="AQ358" s="40"/>
      <c r="AR358" s="40"/>
      <c r="AS358" s="40"/>
      <c r="AT358" s="40"/>
      <c r="AU358" s="40"/>
      <c r="AV358" s="39"/>
      <c r="AW358" s="39"/>
      <c r="AX358" s="39"/>
      <c r="AY358" s="39"/>
      <c r="AZ358" s="39"/>
      <c r="BA358" s="39"/>
      <c r="BB358" s="39"/>
      <c r="BC358" s="39"/>
      <c r="BD358" s="39"/>
      <c r="BE358" s="39"/>
      <c r="BF358" s="39"/>
      <c r="BG358" s="39"/>
    </row>
    <row r="359" spans="1:59" ht="15.6" x14ac:dyDescent="0.25">
      <c r="A359" s="39"/>
      <c r="B359" s="40"/>
      <c r="C359" s="40"/>
      <c r="D359" s="40"/>
      <c r="E359" s="40"/>
      <c r="F359" s="49"/>
      <c r="G359" s="15"/>
      <c r="H359" s="15">
        <v>16</v>
      </c>
      <c r="I359" s="15">
        <f t="shared" si="34"/>
        <v>115</v>
      </c>
      <c r="J359" s="49"/>
      <c r="K359" s="49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1"/>
      <c r="AC359" s="46" t="s">
        <v>93</v>
      </c>
      <c r="AD359" s="45"/>
      <c r="AE359" s="45"/>
      <c r="AF359" s="45"/>
      <c r="AG359" s="44"/>
      <c r="AH359" s="15">
        <f t="shared" si="32"/>
        <v>0</v>
      </c>
      <c r="AI359" s="15"/>
      <c r="AJ359" s="41"/>
      <c r="AK359" s="41"/>
      <c r="AL359" s="41"/>
      <c r="AM359" s="41"/>
      <c r="AN359" s="41"/>
      <c r="AO359" s="40"/>
      <c r="AP359" s="40"/>
      <c r="AQ359" s="40"/>
      <c r="AR359" s="40"/>
      <c r="AS359" s="40"/>
      <c r="AT359" s="40"/>
      <c r="AU359" s="40"/>
      <c r="AV359" s="39"/>
      <c r="AW359" s="39"/>
      <c r="AX359" s="39"/>
      <c r="AY359" s="39"/>
      <c r="AZ359" s="39"/>
      <c r="BA359" s="39"/>
      <c r="BB359" s="39"/>
      <c r="BC359" s="39"/>
      <c r="BD359" s="39"/>
      <c r="BE359" s="39"/>
      <c r="BF359" s="39"/>
      <c r="BG359" s="39"/>
    </row>
    <row r="360" spans="1:59" ht="15.6" x14ac:dyDescent="0.25">
      <c r="A360" s="39"/>
      <c r="B360" s="40"/>
      <c r="C360" s="40"/>
      <c r="D360" s="40"/>
      <c r="E360" s="40"/>
      <c r="F360" s="49"/>
      <c r="G360" s="15"/>
      <c r="H360" s="15">
        <v>17</v>
      </c>
      <c r="I360" s="15">
        <f t="shared" si="34"/>
        <v>120</v>
      </c>
      <c r="J360" s="49"/>
      <c r="K360" s="49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1"/>
      <c r="AC360" s="42" t="s">
        <v>460</v>
      </c>
      <c r="AD360" s="42">
        <v>-25</v>
      </c>
      <c r="AE360" s="43">
        <v>-14</v>
      </c>
      <c r="AF360" s="42">
        <v>219</v>
      </c>
      <c r="AG360" s="42">
        <v>-2.2000000000000002</v>
      </c>
      <c r="AH360" s="15">
        <f t="shared" si="32"/>
        <v>0</v>
      </c>
      <c r="AI360" s="15">
        <f>AH359</f>
        <v>0</v>
      </c>
      <c r="AJ360" s="41"/>
      <c r="AK360" s="41"/>
      <c r="AL360" s="41"/>
      <c r="AM360" s="41"/>
      <c r="AN360" s="41"/>
      <c r="AO360" s="40"/>
      <c r="AP360" s="40"/>
      <c r="AQ360" s="40"/>
      <c r="AR360" s="40"/>
      <c r="AS360" s="40"/>
      <c r="AT360" s="40"/>
      <c r="AU360" s="40"/>
      <c r="AV360" s="39"/>
      <c r="AW360" s="39"/>
      <c r="AX360" s="39"/>
      <c r="AY360" s="39"/>
      <c r="AZ360" s="39"/>
      <c r="BA360" s="39"/>
      <c r="BB360" s="39"/>
      <c r="BC360" s="39"/>
      <c r="BD360" s="39"/>
      <c r="BE360" s="39"/>
      <c r="BF360" s="39"/>
      <c r="BG360" s="39"/>
    </row>
    <row r="361" spans="1:59" ht="15.6" x14ac:dyDescent="0.25">
      <c r="A361" s="39"/>
      <c r="B361" s="40"/>
      <c r="C361" s="40"/>
      <c r="D361" s="40"/>
      <c r="E361" s="40"/>
      <c r="F361" s="49"/>
      <c r="G361" s="15"/>
      <c r="H361" s="15">
        <v>18</v>
      </c>
      <c r="I361" s="15">
        <f t="shared" si="34"/>
        <v>125</v>
      </c>
      <c r="J361" s="49"/>
      <c r="K361" s="49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1"/>
      <c r="AC361" s="46" t="s">
        <v>186</v>
      </c>
      <c r="AD361" s="45"/>
      <c r="AE361" s="45"/>
      <c r="AF361" s="45"/>
      <c r="AG361" s="44"/>
      <c r="AH361" s="15">
        <f t="shared" si="32"/>
        <v>0</v>
      </c>
      <c r="AI361" s="15"/>
      <c r="AJ361" s="41"/>
      <c r="AK361" s="41"/>
      <c r="AL361" s="41"/>
      <c r="AM361" s="41"/>
      <c r="AN361" s="41"/>
      <c r="AO361" s="40"/>
      <c r="AP361" s="40"/>
      <c r="AQ361" s="40"/>
      <c r="AR361" s="40"/>
      <c r="AS361" s="40"/>
      <c r="AT361" s="40"/>
      <c r="AU361" s="40"/>
      <c r="AV361" s="39"/>
      <c r="AW361" s="39"/>
      <c r="AX361" s="39"/>
      <c r="AY361" s="39"/>
      <c r="AZ361" s="39"/>
      <c r="BA361" s="39"/>
      <c r="BB361" s="39"/>
      <c r="BC361" s="39"/>
      <c r="BD361" s="39"/>
      <c r="BE361" s="39"/>
      <c r="BF361" s="39"/>
      <c r="BG361" s="39"/>
    </row>
    <row r="362" spans="1:59" ht="31.5" customHeight="1" x14ac:dyDescent="0.25">
      <c r="A362" s="39"/>
      <c r="B362" s="40"/>
      <c r="C362" s="40"/>
      <c r="D362" s="40"/>
      <c r="E362" s="40"/>
      <c r="F362" s="49"/>
      <c r="G362" s="15"/>
      <c r="H362" s="15">
        <v>19</v>
      </c>
      <c r="I362" s="15">
        <f t="shared" si="34"/>
        <v>130</v>
      </c>
      <c r="J362" s="49"/>
      <c r="K362" s="49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1"/>
      <c r="AC362" s="42" t="s">
        <v>461</v>
      </c>
      <c r="AD362" s="42">
        <v>-27</v>
      </c>
      <c r="AE362" s="43">
        <v>-16</v>
      </c>
      <c r="AF362" s="42">
        <v>210</v>
      </c>
      <c r="AG362" s="42">
        <v>-3.8</v>
      </c>
      <c r="AH362" s="15">
        <f t="shared" si="32"/>
        <v>0</v>
      </c>
      <c r="AI362" s="15">
        <f>AH361</f>
        <v>0</v>
      </c>
      <c r="AJ362" s="41"/>
      <c r="AK362" s="41"/>
      <c r="AL362" s="41"/>
      <c r="AM362" s="41"/>
      <c r="AN362" s="41"/>
      <c r="AO362" s="40"/>
      <c r="AP362" s="40"/>
      <c r="AQ362" s="40"/>
      <c r="AR362" s="40"/>
      <c r="AS362" s="40"/>
      <c r="AT362" s="40"/>
      <c r="AU362" s="40"/>
      <c r="AV362" s="39"/>
      <c r="AW362" s="39"/>
      <c r="AX362" s="39"/>
      <c r="AY362" s="39"/>
      <c r="AZ362" s="39"/>
      <c r="BA362" s="39"/>
      <c r="BB362" s="39"/>
      <c r="BC362" s="39"/>
      <c r="BD362" s="39"/>
      <c r="BE362" s="39"/>
      <c r="BF362" s="39"/>
      <c r="BG362" s="39"/>
    </row>
    <row r="363" spans="1:59" ht="15.6" x14ac:dyDescent="0.25">
      <c r="A363" s="39"/>
      <c r="B363" s="40"/>
      <c r="C363" s="40"/>
      <c r="D363" s="40"/>
      <c r="E363" s="40"/>
      <c r="F363" s="49"/>
      <c r="G363" s="15"/>
      <c r="H363" s="15">
        <v>20</v>
      </c>
      <c r="I363" s="15">
        <f t="shared" si="34"/>
        <v>135</v>
      </c>
      <c r="J363" s="49"/>
      <c r="K363" s="49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1"/>
      <c r="AC363" s="46" t="s">
        <v>188</v>
      </c>
      <c r="AD363" s="45"/>
      <c r="AE363" s="45"/>
      <c r="AF363" s="45"/>
      <c r="AG363" s="44"/>
      <c r="AH363" s="15">
        <f t="shared" si="32"/>
        <v>0</v>
      </c>
      <c r="AI363" s="15"/>
      <c r="AJ363" s="41"/>
      <c r="AK363" s="41"/>
      <c r="AL363" s="41"/>
      <c r="AM363" s="41"/>
      <c r="AN363" s="41"/>
      <c r="AO363" s="40"/>
      <c r="AP363" s="40"/>
      <c r="AQ363" s="40"/>
      <c r="AR363" s="40"/>
      <c r="AS363" s="40"/>
      <c r="AT363" s="40"/>
      <c r="AU363" s="40"/>
      <c r="AV363" s="39"/>
      <c r="AW363" s="39"/>
      <c r="AX363" s="39"/>
      <c r="AY363" s="39"/>
      <c r="AZ363" s="39"/>
      <c r="BA363" s="39"/>
      <c r="BB363" s="39"/>
      <c r="BC363" s="39"/>
      <c r="BD363" s="39"/>
      <c r="BE363" s="39"/>
      <c r="BF363" s="39"/>
      <c r="BG363" s="39"/>
    </row>
    <row r="364" spans="1:59" ht="50.25" customHeight="1" x14ac:dyDescent="0.25">
      <c r="A364" s="39"/>
      <c r="B364" s="40"/>
      <c r="C364" s="40"/>
      <c r="D364" s="40"/>
      <c r="E364" s="40"/>
      <c r="F364" s="49"/>
      <c r="G364" s="114" t="s">
        <v>643</v>
      </c>
      <c r="H364" s="114"/>
      <c r="I364" s="114"/>
      <c r="J364" s="49"/>
      <c r="K364" s="49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1"/>
      <c r="AC364" s="42" t="s">
        <v>462</v>
      </c>
      <c r="AD364" s="42">
        <v>-26</v>
      </c>
      <c r="AE364" s="43">
        <v>-15</v>
      </c>
      <c r="AF364" s="42">
        <v>198</v>
      </c>
      <c r="AG364" s="42">
        <v>-3.4</v>
      </c>
      <c r="AH364" s="15">
        <f t="shared" si="32"/>
        <v>0</v>
      </c>
      <c r="AI364" s="15">
        <f>AH363</f>
        <v>0</v>
      </c>
      <c r="AJ364" s="41"/>
      <c r="AK364" s="41"/>
      <c r="AL364" s="41"/>
      <c r="AM364" s="41"/>
      <c r="AN364" s="41"/>
      <c r="AO364" s="40"/>
      <c r="AP364" s="40"/>
      <c r="AQ364" s="40"/>
      <c r="AR364" s="40"/>
      <c r="AS364" s="40"/>
      <c r="AT364" s="40"/>
      <c r="AU364" s="40"/>
      <c r="AV364" s="39"/>
      <c r="AW364" s="39"/>
      <c r="AX364" s="39"/>
      <c r="AY364" s="39"/>
      <c r="AZ364" s="39"/>
      <c r="BA364" s="39"/>
      <c r="BB364" s="39"/>
      <c r="BC364" s="39"/>
      <c r="BD364" s="39"/>
      <c r="BE364" s="39"/>
      <c r="BF364" s="39"/>
      <c r="BG364" s="39"/>
    </row>
    <row r="365" spans="1:59" ht="15.6" x14ac:dyDescent="0.25">
      <c r="A365" s="39"/>
      <c r="B365" s="40"/>
      <c r="C365" s="40"/>
      <c r="D365" s="40"/>
      <c r="E365" s="40"/>
      <c r="F365" s="49"/>
      <c r="G365" s="15"/>
      <c r="H365" s="15" t="s">
        <v>640</v>
      </c>
      <c r="I365" s="15" t="s">
        <v>639</v>
      </c>
      <c r="J365" s="49"/>
      <c r="K365" s="49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1"/>
      <c r="AC365" s="42" t="s">
        <v>463</v>
      </c>
      <c r="AD365" s="42">
        <v>-25</v>
      </c>
      <c r="AE365" s="43">
        <v>-14</v>
      </c>
      <c r="AF365" s="42">
        <v>208</v>
      </c>
      <c r="AG365" s="42">
        <v>-2.5</v>
      </c>
      <c r="AH365" s="15">
        <f t="shared" si="32"/>
        <v>0</v>
      </c>
      <c r="AI365" s="15">
        <f>AI364+$AH$363</f>
        <v>0</v>
      </c>
      <c r="AJ365" s="41"/>
      <c r="AK365" s="41"/>
      <c r="AL365" s="41"/>
      <c r="AM365" s="41"/>
      <c r="AN365" s="41"/>
      <c r="AO365" s="40"/>
      <c r="AP365" s="40"/>
      <c r="AQ365" s="40"/>
      <c r="AR365" s="40"/>
      <c r="AS365" s="40"/>
      <c r="AT365" s="40"/>
      <c r="AU365" s="40"/>
      <c r="AV365" s="39"/>
      <c r="AW365" s="39"/>
      <c r="AX365" s="39"/>
      <c r="AY365" s="39"/>
      <c r="AZ365" s="39"/>
      <c r="BA365" s="39"/>
      <c r="BB365" s="39"/>
      <c r="BC365" s="39"/>
      <c r="BD365" s="39"/>
      <c r="BE365" s="39"/>
      <c r="BF365" s="39"/>
      <c r="BG365" s="39"/>
    </row>
    <row r="366" spans="1:59" ht="31.5" customHeight="1" x14ac:dyDescent="0.25">
      <c r="A366" s="39"/>
      <c r="B366" s="40"/>
      <c r="C366" s="40"/>
      <c r="D366" s="40"/>
      <c r="E366" s="40"/>
      <c r="F366" s="49"/>
      <c r="G366" s="15"/>
      <c r="H366" s="15">
        <v>1</v>
      </c>
      <c r="I366" s="15">
        <v>30</v>
      </c>
      <c r="J366" s="49"/>
      <c r="K366" s="49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1"/>
      <c r="AC366" s="42" t="s">
        <v>464</v>
      </c>
      <c r="AD366" s="42">
        <v>-24</v>
      </c>
      <c r="AE366" s="43">
        <v>-13</v>
      </c>
      <c r="AF366" s="42">
        <v>201</v>
      </c>
      <c r="AG366" s="42">
        <v>-2.5</v>
      </c>
      <c r="AH366" s="15">
        <f t="shared" si="32"/>
        <v>0</v>
      </c>
      <c r="AI366" s="15">
        <f>AI365+$AH$363</f>
        <v>0</v>
      </c>
      <c r="AJ366" s="41"/>
      <c r="AK366" s="41"/>
      <c r="AL366" s="41"/>
      <c r="AM366" s="41"/>
      <c r="AN366" s="41"/>
      <c r="AO366" s="40"/>
      <c r="AP366" s="40"/>
      <c r="AQ366" s="40"/>
      <c r="AR366" s="40"/>
      <c r="AS366" s="40"/>
      <c r="AT366" s="40"/>
      <c r="AU366" s="40"/>
      <c r="AV366" s="39"/>
      <c r="AW366" s="39"/>
      <c r="AX366" s="39"/>
      <c r="AY366" s="39"/>
      <c r="AZ366" s="39"/>
      <c r="BA366" s="39"/>
      <c r="BB366" s="39"/>
      <c r="BC366" s="39"/>
      <c r="BD366" s="39"/>
      <c r="BE366" s="39"/>
      <c r="BF366" s="39"/>
      <c r="BG366" s="39"/>
    </row>
    <row r="367" spans="1:59" ht="15.6" customHeight="1" x14ac:dyDescent="0.25">
      <c r="A367" s="39"/>
      <c r="B367" s="40"/>
      <c r="C367" s="40"/>
      <c r="D367" s="40"/>
      <c r="E367" s="40"/>
      <c r="F367" s="49"/>
      <c r="G367" s="15"/>
      <c r="H367" s="15">
        <v>2</v>
      </c>
      <c r="I367" s="15">
        <f t="shared" ref="I367:I385" si="35">I366+5</f>
        <v>35</v>
      </c>
      <c r="J367" s="49"/>
      <c r="K367" s="49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1"/>
      <c r="AC367" s="46" t="s">
        <v>465</v>
      </c>
      <c r="AD367" s="45"/>
      <c r="AE367" s="45"/>
      <c r="AF367" s="45"/>
      <c r="AG367" s="44"/>
      <c r="AH367" s="15">
        <f t="shared" si="32"/>
        <v>0</v>
      </c>
      <c r="AI367" s="15"/>
      <c r="AJ367" s="41"/>
      <c r="AK367" s="41"/>
      <c r="AL367" s="41"/>
      <c r="AM367" s="41"/>
      <c r="AN367" s="41"/>
      <c r="AO367" s="40"/>
      <c r="AP367" s="40"/>
      <c r="AQ367" s="40"/>
      <c r="AR367" s="40"/>
      <c r="AS367" s="40"/>
      <c r="AT367" s="40"/>
      <c r="AU367" s="40"/>
      <c r="AV367" s="39"/>
      <c r="AW367" s="39"/>
      <c r="AX367" s="39"/>
      <c r="AY367" s="39"/>
      <c r="AZ367" s="39"/>
      <c r="BA367" s="39"/>
      <c r="BB367" s="39"/>
      <c r="BC367" s="39"/>
      <c r="BD367" s="39"/>
      <c r="BE367" s="39"/>
      <c r="BF367" s="39"/>
      <c r="BG367" s="39"/>
    </row>
    <row r="368" spans="1:59" ht="15.6" x14ac:dyDescent="0.25">
      <c r="A368" s="39"/>
      <c r="B368" s="40"/>
      <c r="C368" s="40"/>
      <c r="D368" s="40"/>
      <c r="E368" s="40"/>
      <c r="F368" s="49"/>
      <c r="G368" s="15"/>
      <c r="H368" s="15">
        <v>3</v>
      </c>
      <c r="I368" s="15">
        <f t="shared" si="35"/>
        <v>40</v>
      </c>
      <c r="J368" s="49"/>
      <c r="K368" s="49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1"/>
      <c r="AC368" s="42" t="s">
        <v>466</v>
      </c>
      <c r="AD368" s="42">
        <v>-41</v>
      </c>
      <c r="AE368" s="43">
        <v>-33</v>
      </c>
      <c r="AF368" s="42">
        <v>275</v>
      </c>
      <c r="AG368" s="42">
        <v>-12.6</v>
      </c>
      <c r="AH368" s="15">
        <f t="shared" si="32"/>
        <v>0</v>
      </c>
      <c r="AI368" s="15">
        <f>AH367</f>
        <v>0</v>
      </c>
      <c r="AJ368" s="41"/>
      <c r="AK368" s="41"/>
      <c r="AL368" s="41"/>
      <c r="AM368" s="41"/>
      <c r="AN368" s="41"/>
      <c r="AO368" s="40"/>
      <c r="AP368" s="40"/>
      <c r="AQ368" s="40"/>
      <c r="AR368" s="40"/>
      <c r="AS368" s="40"/>
      <c r="AT368" s="40"/>
      <c r="AU368" s="40"/>
      <c r="AV368" s="39"/>
      <c r="AW368" s="39"/>
      <c r="AX368" s="39"/>
      <c r="AY368" s="39"/>
      <c r="AZ368" s="39"/>
      <c r="BA368" s="39"/>
      <c r="BB368" s="39"/>
      <c r="BC368" s="39"/>
      <c r="BD368" s="39"/>
      <c r="BE368" s="39"/>
      <c r="BF368" s="39"/>
      <c r="BG368" s="39"/>
    </row>
    <row r="369" spans="1:59" ht="15.6" x14ac:dyDescent="0.25">
      <c r="A369" s="39"/>
      <c r="B369" s="40"/>
      <c r="C369" s="40"/>
      <c r="D369" s="40"/>
      <c r="E369" s="40"/>
      <c r="F369" s="49"/>
      <c r="G369" s="15"/>
      <c r="H369" s="15">
        <v>4</v>
      </c>
      <c r="I369" s="15">
        <f t="shared" si="35"/>
        <v>45</v>
      </c>
      <c r="J369" s="49"/>
      <c r="K369" s="49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1"/>
      <c r="AC369" s="42" t="s">
        <v>467</v>
      </c>
      <c r="AD369" s="42">
        <v>-54</v>
      </c>
      <c r="AE369" s="43">
        <v>-46</v>
      </c>
      <c r="AF369" s="42">
        <v>267</v>
      </c>
      <c r="AG369" s="42">
        <v>-20.3</v>
      </c>
      <c r="AH369" s="15">
        <f t="shared" si="32"/>
        <v>0</v>
      </c>
      <c r="AI369" s="15">
        <f t="shared" ref="AI369:AI411" si="36">AI368+$AH$367</f>
        <v>0</v>
      </c>
      <c r="AJ369" s="41"/>
      <c r="AK369" s="41"/>
      <c r="AL369" s="41"/>
      <c r="AM369" s="41"/>
      <c r="AN369" s="41"/>
      <c r="AO369" s="40"/>
      <c r="AP369" s="40"/>
      <c r="AQ369" s="40"/>
      <c r="AR369" s="40"/>
      <c r="AS369" s="40"/>
      <c r="AT369" s="40"/>
      <c r="AU369" s="40"/>
      <c r="AV369" s="39"/>
      <c r="AW369" s="39"/>
      <c r="AX369" s="39"/>
      <c r="AY369" s="39"/>
      <c r="AZ369" s="39"/>
      <c r="BA369" s="39"/>
      <c r="BB369" s="39"/>
      <c r="BC369" s="39"/>
      <c r="BD369" s="39"/>
      <c r="BE369" s="39"/>
      <c r="BF369" s="39"/>
      <c r="BG369" s="39"/>
    </row>
    <row r="370" spans="1:59" ht="15.6" x14ac:dyDescent="0.25">
      <c r="A370" s="39"/>
      <c r="B370" s="40"/>
      <c r="C370" s="40"/>
      <c r="D370" s="40"/>
      <c r="E370" s="40"/>
      <c r="F370" s="49"/>
      <c r="G370" s="15"/>
      <c r="H370" s="15">
        <v>5</v>
      </c>
      <c r="I370" s="15">
        <f t="shared" si="35"/>
        <v>50</v>
      </c>
      <c r="J370" s="49"/>
      <c r="K370" s="49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1"/>
      <c r="AC370" s="42" t="s">
        <v>468</v>
      </c>
      <c r="AD370" s="42">
        <v>-53</v>
      </c>
      <c r="AE370" s="43">
        <v>-46</v>
      </c>
      <c r="AF370" s="42">
        <v>275</v>
      </c>
      <c r="AG370" s="42">
        <v>-20.100000000000001</v>
      </c>
      <c r="AH370" s="15">
        <f t="shared" si="32"/>
        <v>0</v>
      </c>
      <c r="AI370" s="15">
        <f t="shared" si="36"/>
        <v>0</v>
      </c>
      <c r="AJ370" s="41"/>
      <c r="AK370" s="41"/>
      <c r="AL370" s="41"/>
      <c r="AM370" s="41"/>
      <c r="AN370" s="41"/>
      <c r="AO370" s="40"/>
      <c r="AP370" s="40"/>
      <c r="AQ370" s="40"/>
      <c r="AR370" s="40"/>
      <c r="AS370" s="40"/>
      <c r="AT370" s="40"/>
      <c r="AU370" s="40"/>
      <c r="AV370" s="39"/>
      <c r="AW370" s="39"/>
      <c r="AX370" s="39"/>
      <c r="AY370" s="39"/>
      <c r="AZ370" s="39"/>
      <c r="BA370" s="39"/>
      <c r="BB370" s="39"/>
      <c r="BC370" s="39"/>
      <c r="BD370" s="39"/>
      <c r="BE370" s="39"/>
      <c r="BF370" s="39"/>
      <c r="BG370" s="39"/>
    </row>
    <row r="371" spans="1:59" ht="15.6" x14ac:dyDescent="0.25">
      <c r="A371" s="39"/>
      <c r="B371" s="40"/>
      <c r="C371" s="40"/>
      <c r="D371" s="40"/>
      <c r="E371" s="40"/>
      <c r="F371" s="49"/>
      <c r="G371" s="15"/>
      <c r="H371" s="15">
        <v>6</v>
      </c>
      <c r="I371" s="15">
        <f t="shared" si="35"/>
        <v>55</v>
      </c>
      <c r="J371" s="49"/>
      <c r="K371" s="49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1"/>
      <c r="AC371" s="42" t="s">
        <v>469</v>
      </c>
      <c r="AD371" s="42">
        <v>-54</v>
      </c>
      <c r="AE371" s="43">
        <v>-45</v>
      </c>
      <c r="AF371" s="42">
        <v>276</v>
      </c>
      <c r="AG371" s="42">
        <v>-18.3</v>
      </c>
      <c r="AH371" s="15">
        <f t="shared" si="32"/>
        <v>0</v>
      </c>
      <c r="AI371" s="15">
        <f t="shared" si="36"/>
        <v>0</v>
      </c>
      <c r="AJ371" s="41"/>
      <c r="AK371" s="41"/>
      <c r="AL371" s="41"/>
      <c r="AM371" s="41"/>
      <c r="AN371" s="41"/>
      <c r="AO371" s="40"/>
      <c r="AP371" s="40"/>
      <c r="AQ371" s="40"/>
      <c r="AR371" s="40"/>
      <c r="AS371" s="40"/>
      <c r="AT371" s="40"/>
      <c r="AU371" s="40"/>
      <c r="AV371" s="39"/>
      <c r="AW371" s="39"/>
      <c r="AX371" s="39"/>
      <c r="AY371" s="39"/>
      <c r="AZ371" s="39"/>
      <c r="BA371" s="39"/>
      <c r="BB371" s="39"/>
      <c r="BC371" s="39"/>
      <c r="BD371" s="39"/>
      <c r="BE371" s="39"/>
      <c r="BF371" s="39"/>
      <c r="BG371" s="39"/>
    </row>
    <row r="372" spans="1:59" ht="15.6" x14ac:dyDescent="0.25">
      <c r="A372" s="39"/>
      <c r="B372" s="40"/>
      <c r="C372" s="40"/>
      <c r="D372" s="40"/>
      <c r="E372" s="40"/>
      <c r="F372" s="49"/>
      <c r="G372" s="15"/>
      <c r="H372" s="15">
        <v>7</v>
      </c>
      <c r="I372" s="15">
        <f t="shared" si="35"/>
        <v>60</v>
      </c>
      <c r="J372" s="49"/>
      <c r="K372" s="49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1"/>
      <c r="AC372" s="42" t="s">
        <v>470</v>
      </c>
      <c r="AD372" s="42">
        <v>-52</v>
      </c>
      <c r="AE372" s="43">
        <v>-44</v>
      </c>
      <c r="AF372" s="42">
        <v>274</v>
      </c>
      <c r="AG372" s="42">
        <v>-17.3</v>
      </c>
      <c r="AH372" s="15">
        <f t="shared" si="32"/>
        <v>0</v>
      </c>
      <c r="AI372" s="15">
        <f t="shared" si="36"/>
        <v>0</v>
      </c>
      <c r="AJ372" s="41"/>
      <c r="AK372" s="41"/>
      <c r="AL372" s="41"/>
      <c r="AM372" s="41"/>
      <c r="AN372" s="41"/>
      <c r="AO372" s="40"/>
      <c r="AP372" s="40"/>
      <c r="AQ372" s="40"/>
      <c r="AR372" s="40"/>
      <c r="AS372" s="40"/>
      <c r="AT372" s="40"/>
      <c r="AU372" s="40"/>
      <c r="AV372" s="39"/>
      <c r="AW372" s="39"/>
      <c r="AX372" s="39"/>
      <c r="AY372" s="39"/>
      <c r="AZ372" s="39"/>
      <c r="BA372" s="39"/>
      <c r="BB372" s="39"/>
      <c r="BC372" s="39"/>
      <c r="BD372" s="39"/>
      <c r="BE372" s="39"/>
      <c r="BF372" s="39"/>
      <c r="BG372" s="39"/>
    </row>
    <row r="373" spans="1:59" ht="15.6" x14ac:dyDescent="0.25">
      <c r="A373" s="39"/>
      <c r="B373" s="40"/>
      <c r="C373" s="40"/>
      <c r="D373" s="40"/>
      <c r="E373" s="40"/>
      <c r="F373" s="49"/>
      <c r="G373" s="15"/>
      <c r="H373" s="15">
        <v>8</v>
      </c>
      <c r="I373" s="15">
        <f t="shared" si="35"/>
        <v>65</v>
      </c>
      <c r="J373" s="49"/>
      <c r="K373" s="49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1"/>
      <c r="AC373" s="42" t="s">
        <v>471</v>
      </c>
      <c r="AD373" s="42">
        <v>-58</v>
      </c>
      <c r="AE373" s="43">
        <v>-50</v>
      </c>
      <c r="AF373" s="42">
        <v>284</v>
      </c>
      <c r="AG373" s="42">
        <v>-23.3</v>
      </c>
      <c r="AH373" s="15">
        <f t="shared" si="32"/>
        <v>0</v>
      </c>
      <c r="AI373" s="15">
        <f t="shared" si="36"/>
        <v>0</v>
      </c>
      <c r="AJ373" s="41"/>
      <c r="AK373" s="41"/>
      <c r="AL373" s="41"/>
      <c r="AM373" s="41"/>
      <c r="AN373" s="41"/>
      <c r="AO373" s="40"/>
      <c r="AP373" s="40"/>
      <c r="AQ373" s="40"/>
      <c r="AR373" s="40"/>
      <c r="AS373" s="40"/>
      <c r="AT373" s="40"/>
      <c r="AU373" s="40"/>
      <c r="AV373" s="39"/>
      <c r="AW373" s="39"/>
      <c r="AX373" s="39"/>
      <c r="AY373" s="39"/>
      <c r="AZ373" s="39"/>
      <c r="BA373" s="39"/>
      <c r="BB373" s="39"/>
      <c r="BC373" s="39"/>
      <c r="BD373" s="39"/>
      <c r="BE373" s="39"/>
      <c r="BF373" s="39"/>
      <c r="BG373" s="39"/>
    </row>
    <row r="374" spans="1:59" ht="15.6" x14ac:dyDescent="0.25">
      <c r="A374" s="39"/>
      <c r="B374" s="40"/>
      <c r="C374" s="40"/>
      <c r="D374" s="40"/>
      <c r="E374" s="40"/>
      <c r="F374" s="49"/>
      <c r="G374" s="15"/>
      <c r="H374" s="15">
        <v>9</v>
      </c>
      <c r="I374" s="15">
        <f t="shared" si="35"/>
        <v>70</v>
      </c>
      <c r="J374" s="49"/>
      <c r="K374" s="49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1"/>
      <c r="AC374" s="42" t="s">
        <v>472</v>
      </c>
      <c r="AD374" s="42">
        <v>-52</v>
      </c>
      <c r="AE374" s="43">
        <v>-42</v>
      </c>
      <c r="AF374" s="42">
        <v>270</v>
      </c>
      <c r="AG374" s="42">
        <v>-17.399999999999999</v>
      </c>
      <c r="AH374" s="15">
        <f t="shared" si="32"/>
        <v>0</v>
      </c>
      <c r="AI374" s="15">
        <f t="shared" si="36"/>
        <v>0</v>
      </c>
      <c r="AJ374" s="41"/>
      <c r="AK374" s="41"/>
      <c r="AL374" s="41"/>
      <c r="AM374" s="41"/>
      <c r="AN374" s="41"/>
      <c r="AO374" s="40"/>
      <c r="AP374" s="40"/>
      <c r="AQ374" s="40"/>
      <c r="AR374" s="40"/>
      <c r="AS374" s="40"/>
      <c r="AT374" s="40"/>
      <c r="AU374" s="40"/>
      <c r="AV374" s="39"/>
      <c r="AW374" s="39"/>
      <c r="AX374" s="39"/>
      <c r="AY374" s="39"/>
      <c r="AZ374" s="39"/>
      <c r="BA374" s="39"/>
      <c r="BB374" s="39"/>
      <c r="BC374" s="39"/>
      <c r="BD374" s="39"/>
      <c r="BE374" s="39"/>
      <c r="BF374" s="39"/>
      <c r="BG374" s="39"/>
    </row>
    <row r="375" spans="1:59" ht="15.6" x14ac:dyDescent="0.25">
      <c r="A375" s="39"/>
      <c r="B375" s="40"/>
      <c r="C375" s="40"/>
      <c r="D375" s="40"/>
      <c r="E375" s="40"/>
      <c r="F375" s="49"/>
      <c r="G375" s="15"/>
      <c r="H375" s="15">
        <v>10</v>
      </c>
      <c r="I375" s="15">
        <f t="shared" si="35"/>
        <v>75</v>
      </c>
      <c r="J375" s="49"/>
      <c r="K375" s="49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  <c r="AB375" s="41"/>
      <c r="AC375" s="42" t="s">
        <v>473</v>
      </c>
      <c r="AD375" s="42">
        <v>-50</v>
      </c>
      <c r="AE375" s="43">
        <v>-38</v>
      </c>
      <c r="AF375" s="42">
        <v>268</v>
      </c>
      <c r="AG375" s="42">
        <v>-12.5</v>
      </c>
      <c r="AH375" s="15">
        <f t="shared" si="32"/>
        <v>0</v>
      </c>
      <c r="AI375" s="15">
        <f t="shared" si="36"/>
        <v>0</v>
      </c>
      <c r="AJ375" s="41"/>
      <c r="AK375" s="41"/>
      <c r="AL375" s="41"/>
      <c r="AM375" s="41"/>
      <c r="AN375" s="41"/>
      <c r="AO375" s="40"/>
      <c r="AP375" s="40"/>
      <c r="AQ375" s="40"/>
      <c r="AR375" s="40"/>
      <c r="AS375" s="40"/>
      <c r="AT375" s="40"/>
      <c r="AU375" s="40"/>
      <c r="AV375" s="39"/>
      <c r="AW375" s="39"/>
      <c r="AX375" s="39"/>
      <c r="AY375" s="39"/>
      <c r="AZ375" s="39"/>
      <c r="BA375" s="39"/>
      <c r="BB375" s="39"/>
      <c r="BC375" s="39"/>
      <c r="BD375" s="39"/>
      <c r="BE375" s="39"/>
      <c r="BF375" s="39"/>
      <c r="BG375" s="39"/>
    </row>
    <row r="376" spans="1:59" ht="15.6" x14ac:dyDescent="0.25">
      <c r="A376" s="39"/>
      <c r="B376" s="40"/>
      <c r="C376" s="40"/>
      <c r="D376" s="40"/>
      <c r="E376" s="40"/>
      <c r="F376" s="49"/>
      <c r="G376" s="15"/>
      <c r="H376" s="15">
        <v>11</v>
      </c>
      <c r="I376" s="15">
        <f t="shared" si="35"/>
        <v>80</v>
      </c>
      <c r="J376" s="49"/>
      <c r="K376" s="49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1"/>
      <c r="AC376" s="42" t="s">
        <v>474</v>
      </c>
      <c r="AD376" s="42">
        <v>-56</v>
      </c>
      <c r="AE376" s="43">
        <v>-46</v>
      </c>
      <c r="AF376" s="42">
        <v>306</v>
      </c>
      <c r="AG376" s="42">
        <v>-18.600000000000001</v>
      </c>
      <c r="AH376" s="15">
        <f t="shared" si="32"/>
        <v>0</v>
      </c>
      <c r="AI376" s="15">
        <f t="shared" si="36"/>
        <v>0</v>
      </c>
      <c r="AJ376" s="41"/>
      <c r="AK376" s="41"/>
      <c r="AL376" s="41"/>
      <c r="AM376" s="41"/>
      <c r="AN376" s="41"/>
      <c r="AO376" s="40"/>
      <c r="AP376" s="40"/>
      <c r="AQ376" s="40"/>
      <c r="AR376" s="40"/>
      <c r="AS376" s="40"/>
      <c r="AT376" s="40"/>
      <c r="AU376" s="40"/>
      <c r="AV376" s="39"/>
      <c r="AW376" s="39"/>
      <c r="AX376" s="39"/>
      <c r="AY376" s="39"/>
      <c r="AZ376" s="39"/>
      <c r="BA376" s="39"/>
      <c r="BB376" s="39"/>
      <c r="BC376" s="39"/>
      <c r="BD376" s="39"/>
      <c r="BE376" s="39"/>
      <c r="BF376" s="39"/>
      <c r="BG376" s="39"/>
    </row>
    <row r="377" spans="1:59" ht="15.6" x14ac:dyDescent="0.25">
      <c r="A377" s="39"/>
      <c r="B377" s="40"/>
      <c r="C377" s="40"/>
      <c r="D377" s="40"/>
      <c r="E377" s="40"/>
      <c r="F377" s="49"/>
      <c r="G377" s="15"/>
      <c r="H377" s="15">
        <v>12</v>
      </c>
      <c r="I377" s="15">
        <f t="shared" si="35"/>
        <v>85</v>
      </c>
      <c r="J377" s="49"/>
      <c r="K377" s="49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1"/>
      <c r="AC377" s="42" t="s">
        <v>475</v>
      </c>
      <c r="AD377" s="42">
        <v>-54</v>
      </c>
      <c r="AE377" s="43">
        <v>-43</v>
      </c>
      <c r="AF377" s="42">
        <v>295</v>
      </c>
      <c r="AG377" s="42">
        <v>-18.399999999999999</v>
      </c>
      <c r="AH377" s="15">
        <f t="shared" si="32"/>
        <v>0</v>
      </c>
      <c r="AI377" s="15">
        <f t="shared" si="36"/>
        <v>0</v>
      </c>
      <c r="AJ377" s="41"/>
      <c r="AK377" s="41"/>
      <c r="AL377" s="41"/>
      <c r="AM377" s="41"/>
      <c r="AN377" s="41"/>
      <c r="AO377" s="40"/>
      <c r="AP377" s="40"/>
      <c r="AQ377" s="40"/>
      <c r="AR377" s="40"/>
      <c r="AS377" s="40"/>
      <c r="AT377" s="40"/>
      <c r="AU377" s="40"/>
      <c r="AV377" s="39"/>
      <c r="AW377" s="39"/>
      <c r="AX377" s="39"/>
      <c r="AY377" s="39"/>
      <c r="AZ377" s="39"/>
      <c r="BA377" s="39"/>
      <c r="BB377" s="39"/>
      <c r="BC377" s="39"/>
      <c r="BD377" s="39"/>
      <c r="BE377" s="39"/>
      <c r="BF377" s="39"/>
      <c r="BG377" s="39"/>
    </row>
    <row r="378" spans="1:59" ht="15.6" x14ac:dyDescent="0.25">
      <c r="A378" s="39"/>
      <c r="B378" s="40"/>
      <c r="C378" s="40"/>
      <c r="D378" s="40"/>
      <c r="E378" s="40"/>
      <c r="F378" s="49"/>
      <c r="G378" s="15"/>
      <c r="H378" s="15">
        <v>13</v>
      </c>
      <c r="I378" s="15">
        <f t="shared" si="35"/>
        <v>90</v>
      </c>
      <c r="J378" s="49"/>
      <c r="K378" s="49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1"/>
      <c r="AC378" s="42" t="s">
        <v>476</v>
      </c>
      <c r="AD378" s="42">
        <v>-51</v>
      </c>
      <c r="AE378" s="43">
        <v>-41</v>
      </c>
      <c r="AF378" s="42">
        <v>269</v>
      </c>
      <c r="AG378" s="42">
        <v>-15.3</v>
      </c>
      <c r="AH378" s="15">
        <f t="shared" si="32"/>
        <v>0</v>
      </c>
      <c r="AI378" s="15">
        <f t="shared" si="36"/>
        <v>0</v>
      </c>
      <c r="AJ378" s="41"/>
      <c r="AK378" s="41"/>
      <c r="AL378" s="41"/>
      <c r="AM378" s="41"/>
      <c r="AN378" s="41"/>
      <c r="AO378" s="40"/>
      <c r="AP378" s="40"/>
      <c r="AQ378" s="40"/>
      <c r="AR378" s="40"/>
      <c r="AS378" s="40"/>
      <c r="AT378" s="40"/>
      <c r="AU378" s="40"/>
      <c r="AV378" s="39"/>
      <c r="AW378" s="39"/>
      <c r="AX378" s="39"/>
      <c r="AY378" s="39"/>
      <c r="AZ378" s="39"/>
      <c r="BA378" s="39"/>
      <c r="BB378" s="39"/>
      <c r="BC378" s="39"/>
      <c r="BD378" s="39"/>
      <c r="BE378" s="39"/>
      <c r="BF378" s="39"/>
      <c r="BG378" s="39"/>
    </row>
    <row r="379" spans="1:59" ht="15.6" x14ac:dyDescent="0.25">
      <c r="A379" s="39"/>
      <c r="B379" s="40"/>
      <c r="C379" s="40"/>
      <c r="D379" s="40"/>
      <c r="E379" s="40"/>
      <c r="F379" s="49"/>
      <c r="G379" s="15"/>
      <c r="H379" s="15">
        <v>14</v>
      </c>
      <c r="I379" s="15">
        <f t="shared" si="35"/>
        <v>95</v>
      </c>
      <c r="J379" s="49"/>
      <c r="K379" s="49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1"/>
      <c r="AC379" s="42" t="s">
        <v>477</v>
      </c>
      <c r="AD379" s="42">
        <v>-52</v>
      </c>
      <c r="AE379" s="43">
        <v>-43</v>
      </c>
      <c r="AF379" s="42">
        <v>287</v>
      </c>
      <c r="AG379" s="42">
        <v>-18.5</v>
      </c>
      <c r="AH379" s="15">
        <f t="shared" si="32"/>
        <v>0</v>
      </c>
      <c r="AI379" s="15">
        <f t="shared" si="36"/>
        <v>0</v>
      </c>
      <c r="AJ379" s="41"/>
      <c r="AK379" s="41"/>
      <c r="AL379" s="41"/>
      <c r="AM379" s="41"/>
      <c r="AN379" s="41"/>
      <c r="AO379" s="40"/>
      <c r="AP379" s="40"/>
      <c r="AQ379" s="40"/>
      <c r="AR379" s="40"/>
      <c r="AS379" s="40"/>
      <c r="AT379" s="40"/>
      <c r="AU379" s="40"/>
      <c r="AV379" s="39"/>
      <c r="AW379" s="39"/>
      <c r="AX379" s="39"/>
      <c r="AY379" s="39"/>
      <c r="AZ379" s="39"/>
      <c r="BA379" s="39"/>
      <c r="BB379" s="39"/>
      <c r="BC379" s="39"/>
      <c r="BD379" s="39"/>
      <c r="BE379" s="39"/>
      <c r="BF379" s="39"/>
      <c r="BG379" s="39"/>
    </row>
    <row r="380" spans="1:59" ht="15.6" x14ac:dyDescent="0.25">
      <c r="A380" s="39"/>
      <c r="B380" s="40"/>
      <c r="C380" s="40"/>
      <c r="D380" s="40"/>
      <c r="E380" s="40"/>
      <c r="F380" s="49"/>
      <c r="G380" s="15"/>
      <c r="H380" s="15">
        <v>15</v>
      </c>
      <c r="I380" s="15">
        <f t="shared" si="35"/>
        <v>100</v>
      </c>
      <c r="J380" s="49"/>
      <c r="K380" s="49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1"/>
      <c r="AC380" s="42" t="s">
        <v>478</v>
      </c>
      <c r="AD380" s="42">
        <v>-50</v>
      </c>
      <c r="AE380" s="43">
        <v>-42</v>
      </c>
      <c r="AF380" s="42">
        <v>280</v>
      </c>
      <c r="AG380" s="42">
        <v>-18.600000000000001</v>
      </c>
      <c r="AH380" s="15">
        <f t="shared" si="32"/>
        <v>0</v>
      </c>
      <c r="AI380" s="15">
        <f t="shared" si="36"/>
        <v>0</v>
      </c>
      <c r="AJ380" s="41"/>
      <c r="AK380" s="41"/>
      <c r="AL380" s="41"/>
      <c r="AM380" s="41"/>
      <c r="AN380" s="41"/>
      <c r="AO380" s="40"/>
      <c r="AP380" s="40"/>
      <c r="AQ380" s="40"/>
      <c r="AR380" s="40"/>
      <c r="AS380" s="40"/>
      <c r="AT380" s="40"/>
      <c r="AU380" s="40"/>
      <c r="AV380" s="39"/>
      <c r="AW380" s="39"/>
      <c r="AX380" s="39"/>
      <c r="AY380" s="39"/>
      <c r="AZ380" s="39"/>
      <c r="BA380" s="39"/>
      <c r="BB380" s="39"/>
      <c r="BC380" s="39"/>
      <c r="BD380" s="39"/>
      <c r="BE380" s="39"/>
      <c r="BF380" s="39"/>
      <c r="BG380" s="39"/>
    </row>
    <row r="381" spans="1:59" ht="15.6" x14ac:dyDescent="0.25">
      <c r="A381" s="39"/>
      <c r="B381" s="40"/>
      <c r="C381" s="40"/>
      <c r="D381" s="40"/>
      <c r="E381" s="40"/>
      <c r="F381" s="49"/>
      <c r="G381" s="15"/>
      <c r="H381" s="15">
        <v>16</v>
      </c>
      <c r="I381" s="15">
        <f t="shared" si="35"/>
        <v>105</v>
      </c>
      <c r="J381" s="49"/>
      <c r="K381" s="49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  <c r="AA381" s="40"/>
      <c r="AB381" s="41"/>
      <c r="AC381" s="42" t="s">
        <v>479</v>
      </c>
      <c r="AD381" s="42">
        <v>-50</v>
      </c>
      <c r="AE381" s="43">
        <v>-41</v>
      </c>
      <c r="AF381" s="42">
        <v>268</v>
      </c>
      <c r="AG381" s="42">
        <v>-16.3</v>
      </c>
      <c r="AH381" s="15">
        <f t="shared" si="32"/>
        <v>0</v>
      </c>
      <c r="AI381" s="15">
        <f t="shared" si="36"/>
        <v>0</v>
      </c>
      <c r="AJ381" s="41"/>
      <c r="AK381" s="41"/>
      <c r="AL381" s="41"/>
      <c r="AM381" s="41"/>
      <c r="AN381" s="41"/>
      <c r="AO381" s="40"/>
      <c r="AP381" s="40"/>
      <c r="AQ381" s="40"/>
      <c r="AR381" s="40"/>
      <c r="AS381" s="40"/>
      <c r="AT381" s="40"/>
      <c r="AU381" s="40"/>
      <c r="AV381" s="39"/>
      <c r="AW381" s="39"/>
      <c r="AX381" s="39"/>
      <c r="AY381" s="39"/>
      <c r="AZ381" s="39"/>
      <c r="BA381" s="39"/>
      <c r="BB381" s="39"/>
      <c r="BC381" s="39"/>
      <c r="BD381" s="39"/>
      <c r="BE381" s="39"/>
      <c r="BF381" s="39"/>
      <c r="BG381" s="39"/>
    </row>
    <row r="382" spans="1:59" ht="15.6" x14ac:dyDescent="0.25">
      <c r="A382" s="39"/>
      <c r="B382" s="40"/>
      <c r="C382" s="40"/>
      <c r="D382" s="40"/>
      <c r="E382" s="40"/>
      <c r="F382" s="49"/>
      <c r="G382" s="15"/>
      <c r="H382" s="15">
        <v>17</v>
      </c>
      <c r="I382" s="15">
        <f t="shared" si="35"/>
        <v>110</v>
      </c>
      <c r="J382" s="49"/>
      <c r="K382" s="49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1"/>
      <c r="AC382" s="42" t="s">
        <v>480</v>
      </c>
      <c r="AD382" s="42">
        <v>-57</v>
      </c>
      <c r="AE382" s="43">
        <v>-50</v>
      </c>
      <c r="AF382" s="42">
        <v>303</v>
      </c>
      <c r="AG382" s="42">
        <v>-21.7</v>
      </c>
      <c r="AH382" s="15">
        <f t="shared" si="32"/>
        <v>0</v>
      </c>
      <c r="AI382" s="15">
        <f t="shared" si="36"/>
        <v>0</v>
      </c>
      <c r="AJ382" s="41"/>
      <c r="AK382" s="41"/>
      <c r="AL382" s="41"/>
      <c r="AM382" s="41"/>
      <c r="AN382" s="41"/>
      <c r="AO382" s="40"/>
      <c r="AP382" s="40"/>
      <c r="AQ382" s="40"/>
      <c r="AR382" s="40"/>
      <c r="AS382" s="40"/>
      <c r="AT382" s="40"/>
      <c r="AU382" s="40"/>
      <c r="AV382" s="39"/>
      <c r="AW382" s="39"/>
      <c r="AX382" s="39"/>
      <c r="AY382" s="39"/>
      <c r="AZ382" s="39"/>
      <c r="BA382" s="39"/>
      <c r="BB382" s="39"/>
      <c r="BC382" s="39"/>
      <c r="BD382" s="39"/>
      <c r="BE382" s="39"/>
      <c r="BF382" s="39"/>
      <c r="BG382" s="39"/>
    </row>
    <row r="383" spans="1:59" ht="15.6" x14ac:dyDescent="0.25">
      <c r="A383" s="39"/>
      <c r="B383" s="40"/>
      <c r="C383" s="40"/>
      <c r="D383" s="40"/>
      <c r="E383" s="40"/>
      <c r="F383" s="49"/>
      <c r="G383" s="15"/>
      <c r="H383" s="15">
        <v>18</v>
      </c>
      <c r="I383" s="15">
        <f t="shared" si="35"/>
        <v>115</v>
      </c>
      <c r="J383" s="49"/>
      <c r="K383" s="49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1"/>
      <c r="AC383" s="42" t="s">
        <v>481</v>
      </c>
      <c r="AD383" s="42">
        <v>-54</v>
      </c>
      <c r="AE383" s="43">
        <v>-48</v>
      </c>
      <c r="AF383" s="42">
        <v>266</v>
      </c>
      <c r="AG383" s="42">
        <v>-21.1</v>
      </c>
      <c r="AH383" s="15">
        <f t="shared" si="32"/>
        <v>0</v>
      </c>
      <c r="AI383" s="15">
        <f t="shared" si="36"/>
        <v>0</v>
      </c>
      <c r="AJ383" s="41"/>
      <c r="AK383" s="41"/>
      <c r="AL383" s="41"/>
      <c r="AM383" s="41"/>
      <c r="AN383" s="41"/>
      <c r="AO383" s="40"/>
      <c r="AP383" s="40"/>
      <c r="AQ383" s="40"/>
      <c r="AR383" s="40"/>
      <c r="AS383" s="40"/>
      <c r="AT383" s="40"/>
      <c r="AU383" s="40"/>
      <c r="AV383" s="39"/>
      <c r="AW383" s="39"/>
      <c r="AX383" s="39"/>
      <c r="AY383" s="39"/>
      <c r="AZ383" s="39"/>
      <c r="BA383" s="39"/>
      <c r="BB383" s="39"/>
      <c r="BC383" s="39"/>
      <c r="BD383" s="39"/>
      <c r="BE383" s="39"/>
      <c r="BF383" s="39"/>
      <c r="BG383" s="39"/>
    </row>
    <row r="384" spans="1:59" ht="15.6" x14ac:dyDescent="0.25">
      <c r="A384" s="39"/>
      <c r="B384" s="40"/>
      <c r="C384" s="40"/>
      <c r="D384" s="40"/>
      <c r="E384" s="40"/>
      <c r="F384" s="49"/>
      <c r="G384" s="15"/>
      <c r="H384" s="15">
        <v>19</v>
      </c>
      <c r="I384" s="15">
        <f t="shared" si="35"/>
        <v>120</v>
      </c>
      <c r="J384" s="49"/>
      <c r="K384" s="49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  <c r="AB384" s="41"/>
      <c r="AC384" s="42" t="s">
        <v>482</v>
      </c>
      <c r="AD384" s="42">
        <v>-52</v>
      </c>
      <c r="AE384" s="43">
        <v>-44</v>
      </c>
      <c r="AF384" s="42">
        <v>309</v>
      </c>
      <c r="AG384" s="42">
        <v>-18.100000000000001</v>
      </c>
      <c r="AH384" s="15">
        <f t="shared" si="32"/>
        <v>0</v>
      </c>
      <c r="AI384" s="15">
        <f t="shared" si="36"/>
        <v>0</v>
      </c>
      <c r="AJ384" s="41"/>
      <c r="AK384" s="41"/>
      <c r="AL384" s="41"/>
      <c r="AM384" s="41"/>
      <c r="AN384" s="41"/>
      <c r="AO384" s="40"/>
      <c r="AP384" s="40"/>
      <c r="AQ384" s="40"/>
      <c r="AR384" s="40"/>
      <c r="AS384" s="40"/>
      <c r="AT384" s="40"/>
      <c r="AU384" s="40"/>
      <c r="AV384" s="39"/>
      <c r="AW384" s="39"/>
      <c r="AX384" s="39"/>
      <c r="AY384" s="39"/>
      <c r="AZ384" s="39"/>
      <c r="BA384" s="39"/>
      <c r="BB384" s="39"/>
      <c r="BC384" s="39"/>
      <c r="BD384" s="39"/>
      <c r="BE384" s="39"/>
      <c r="BF384" s="39"/>
      <c r="BG384" s="39"/>
    </row>
    <row r="385" spans="1:59" ht="39.75" customHeight="1" x14ac:dyDescent="0.25">
      <c r="A385" s="39"/>
      <c r="B385" s="40"/>
      <c r="C385" s="40"/>
      <c r="D385" s="40"/>
      <c r="E385" s="40"/>
      <c r="F385" s="49"/>
      <c r="G385" s="15"/>
      <c r="H385" s="15">
        <v>20</v>
      </c>
      <c r="I385" s="15">
        <f t="shared" si="35"/>
        <v>125</v>
      </c>
      <c r="J385" s="49"/>
      <c r="K385" s="49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1"/>
      <c r="AC385" s="42" t="s">
        <v>483</v>
      </c>
      <c r="AD385" s="42">
        <v>-50</v>
      </c>
      <c r="AE385" s="43">
        <v>-37</v>
      </c>
      <c r="AF385" s="42">
        <v>270</v>
      </c>
      <c r="AG385" s="42">
        <v>-13.1</v>
      </c>
      <c r="AH385" s="15">
        <f t="shared" si="32"/>
        <v>0</v>
      </c>
      <c r="AI385" s="15">
        <f t="shared" si="36"/>
        <v>0</v>
      </c>
      <c r="AJ385" s="41"/>
      <c r="AK385" s="41"/>
      <c r="AL385" s="41"/>
      <c r="AM385" s="41"/>
      <c r="AN385" s="41"/>
      <c r="AO385" s="40"/>
      <c r="AP385" s="40"/>
      <c r="AQ385" s="40"/>
      <c r="AR385" s="40"/>
      <c r="AS385" s="40"/>
      <c r="AT385" s="40"/>
      <c r="AU385" s="40"/>
      <c r="AV385" s="39"/>
      <c r="AW385" s="39"/>
      <c r="AX385" s="39"/>
      <c r="AY385" s="39"/>
      <c r="AZ385" s="39"/>
      <c r="BA385" s="39"/>
      <c r="BB385" s="39"/>
      <c r="BC385" s="39"/>
      <c r="BD385" s="39"/>
      <c r="BE385" s="39"/>
      <c r="BF385" s="39"/>
      <c r="BG385" s="39"/>
    </row>
    <row r="386" spans="1:59" ht="66" customHeight="1" x14ac:dyDescent="0.25">
      <c r="A386" s="39"/>
      <c r="B386" s="40"/>
      <c r="C386" s="40"/>
      <c r="D386" s="40"/>
      <c r="E386" s="40"/>
      <c r="F386" s="49"/>
      <c r="G386" s="114" t="s">
        <v>642</v>
      </c>
      <c r="H386" s="114"/>
      <c r="I386" s="114"/>
      <c r="J386" s="49"/>
      <c r="K386" s="49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  <c r="AB386" s="41"/>
      <c r="AC386" s="42" t="s">
        <v>484</v>
      </c>
      <c r="AD386" s="42">
        <v>-48</v>
      </c>
      <c r="AE386" s="43">
        <v>-37</v>
      </c>
      <c r="AF386" s="42">
        <v>276</v>
      </c>
      <c r="AG386" s="42">
        <v>-14.3</v>
      </c>
      <c r="AH386" s="15">
        <f t="shared" si="32"/>
        <v>0</v>
      </c>
      <c r="AI386" s="15">
        <f t="shared" si="36"/>
        <v>0</v>
      </c>
      <c r="AJ386" s="41"/>
      <c r="AK386" s="41"/>
      <c r="AL386" s="41"/>
      <c r="AM386" s="41"/>
      <c r="AN386" s="41"/>
      <c r="AO386" s="40"/>
      <c r="AP386" s="40"/>
      <c r="AQ386" s="40"/>
      <c r="AR386" s="40"/>
      <c r="AS386" s="40"/>
      <c r="AT386" s="40"/>
      <c r="AU386" s="40"/>
      <c r="AV386" s="39"/>
      <c r="AW386" s="39"/>
      <c r="AX386" s="39"/>
      <c r="AY386" s="39"/>
      <c r="AZ386" s="39"/>
      <c r="BA386" s="39"/>
      <c r="BB386" s="39"/>
      <c r="BC386" s="39"/>
      <c r="BD386" s="39"/>
      <c r="BE386" s="39"/>
      <c r="BF386" s="39"/>
      <c r="BG386" s="39"/>
    </row>
    <row r="387" spans="1:59" ht="15.6" x14ac:dyDescent="0.25">
      <c r="A387" s="39"/>
      <c r="B387" s="40"/>
      <c r="C387" s="40"/>
      <c r="D387" s="40"/>
      <c r="E387" s="40"/>
      <c r="F387" s="49"/>
      <c r="G387" s="15"/>
      <c r="H387" s="15" t="s">
        <v>24</v>
      </c>
      <c r="I387" s="15" t="s">
        <v>639</v>
      </c>
      <c r="J387" s="49"/>
      <c r="K387" s="49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  <c r="AB387" s="41"/>
      <c r="AC387" s="42" t="s">
        <v>485</v>
      </c>
      <c r="AD387" s="42">
        <v>-40</v>
      </c>
      <c r="AE387" s="43">
        <v>-33</v>
      </c>
      <c r="AF387" s="42">
        <v>283</v>
      </c>
      <c r="AG387" s="42">
        <v>-13.5</v>
      </c>
      <c r="AH387" s="15">
        <f t="shared" si="32"/>
        <v>0</v>
      </c>
      <c r="AI387" s="15">
        <f t="shared" si="36"/>
        <v>0</v>
      </c>
      <c r="AJ387" s="41"/>
      <c r="AK387" s="41"/>
      <c r="AL387" s="41"/>
      <c r="AM387" s="41"/>
      <c r="AN387" s="41"/>
      <c r="AO387" s="40"/>
      <c r="AP387" s="40"/>
      <c r="AQ387" s="40"/>
      <c r="AR387" s="40"/>
      <c r="AS387" s="40"/>
      <c r="AT387" s="40"/>
      <c r="AU387" s="40"/>
      <c r="AV387" s="39"/>
      <c r="AW387" s="39"/>
      <c r="AX387" s="39"/>
      <c r="AY387" s="39"/>
      <c r="AZ387" s="39"/>
      <c r="BA387" s="39"/>
      <c r="BB387" s="39"/>
      <c r="BC387" s="39"/>
      <c r="BD387" s="39"/>
      <c r="BE387" s="39"/>
      <c r="BF387" s="39"/>
      <c r="BG387" s="39"/>
    </row>
    <row r="388" spans="1:59" ht="15.6" x14ac:dyDescent="0.25">
      <c r="A388" s="39"/>
      <c r="B388" s="40"/>
      <c r="C388" s="40"/>
      <c r="D388" s="40"/>
      <c r="E388" s="40"/>
      <c r="F388" s="49"/>
      <c r="G388" s="15"/>
      <c r="H388" s="15">
        <v>5.0000000000000001E-3</v>
      </c>
      <c r="I388" s="15">
        <v>30</v>
      </c>
      <c r="J388" s="49"/>
      <c r="K388" s="49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  <c r="AA388" s="40"/>
      <c r="AB388" s="41"/>
      <c r="AC388" s="42" t="s">
        <v>486</v>
      </c>
      <c r="AD388" s="42">
        <v>-58</v>
      </c>
      <c r="AE388" s="43">
        <v>-51</v>
      </c>
      <c r="AF388" s="42">
        <v>278</v>
      </c>
      <c r="AG388" s="42">
        <v>-23.2</v>
      </c>
      <c r="AH388" s="15">
        <f t="shared" si="32"/>
        <v>0</v>
      </c>
      <c r="AI388" s="15">
        <f t="shared" si="36"/>
        <v>0</v>
      </c>
      <c r="AJ388" s="41"/>
      <c r="AK388" s="41"/>
      <c r="AL388" s="41"/>
      <c r="AM388" s="41"/>
      <c r="AN388" s="41"/>
      <c r="AO388" s="40"/>
      <c r="AP388" s="40"/>
      <c r="AQ388" s="40"/>
      <c r="AR388" s="40"/>
      <c r="AS388" s="40"/>
      <c r="AT388" s="40"/>
      <c r="AU388" s="40"/>
      <c r="AV388" s="39"/>
      <c r="AW388" s="39"/>
      <c r="AX388" s="39"/>
      <c r="AY388" s="39"/>
      <c r="AZ388" s="39"/>
      <c r="BA388" s="39"/>
      <c r="BB388" s="39"/>
      <c r="BC388" s="39"/>
      <c r="BD388" s="39"/>
      <c r="BE388" s="39"/>
      <c r="BF388" s="39"/>
      <c r="BG388" s="39"/>
    </row>
    <row r="389" spans="1:59" ht="15.6" x14ac:dyDescent="0.25">
      <c r="A389" s="39"/>
      <c r="B389" s="40"/>
      <c r="C389" s="40"/>
      <c r="D389" s="40"/>
      <c r="E389" s="40"/>
      <c r="F389" s="49"/>
      <c r="G389" s="15"/>
      <c r="H389" s="15">
        <v>0.01</v>
      </c>
      <c r="I389" s="15">
        <f>I388+2.5</f>
        <v>32.5</v>
      </c>
      <c r="J389" s="49"/>
      <c r="K389" s="49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  <c r="AA389" s="40"/>
      <c r="AB389" s="41"/>
      <c r="AC389" s="42" t="s">
        <v>487</v>
      </c>
      <c r="AD389" s="42">
        <v>-53</v>
      </c>
      <c r="AE389" s="43">
        <v>-42</v>
      </c>
      <c r="AF389" s="42">
        <v>274</v>
      </c>
      <c r="AG389" s="42">
        <v>-16.7</v>
      </c>
      <c r="AH389" s="15">
        <f t="shared" si="32"/>
        <v>0</v>
      </c>
      <c r="AI389" s="15">
        <f t="shared" si="36"/>
        <v>0</v>
      </c>
      <c r="AJ389" s="41"/>
      <c r="AK389" s="41"/>
      <c r="AL389" s="41"/>
      <c r="AM389" s="41"/>
      <c r="AN389" s="41"/>
      <c r="AO389" s="40"/>
      <c r="AP389" s="40"/>
      <c r="AQ389" s="40"/>
      <c r="AR389" s="40"/>
      <c r="AS389" s="40"/>
      <c r="AT389" s="40"/>
      <c r="AU389" s="40"/>
      <c r="AV389" s="39"/>
      <c r="AW389" s="39"/>
      <c r="AX389" s="39"/>
      <c r="AY389" s="39"/>
      <c r="AZ389" s="39"/>
      <c r="BA389" s="39"/>
      <c r="BB389" s="39"/>
      <c r="BC389" s="39"/>
      <c r="BD389" s="39"/>
      <c r="BE389" s="39"/>
      <c r="BF389" s="39"/>
      <c r="BG389" s="39"/>
    </row>
    <row r="390" spans="1:59" ht="15.6" x14ac:dyDescent="0.25">
      <c r="A390" s="39"/>
      <c r="B390" s="40"/>
      <c r="C390" s="40"/>
      <c r="D390" s="40"/>
      <c r="E390" s="40"/>
      <c r="F390" s="49"/>
      <c r="G390" s="15"/>
      <c r="H390" s="15">
        <v>0.02</v>
      </c>
      <c r="I390" s="15">
        <f t="shared" ref="I390:I398" si="37">I389+5</f>
        <v>37.5</v>
      </c>
      <c r="J390" s="49"/>
      <c r="K390" s="49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1"/>
      <c r="AC390" s="42" t="s">
        <v>488</v>
      </c>
      <c r="AD390" s="42">
        <v>-59</v>
      </c>
      <c r="AE390" s="43">
        <v>-52</v>
      </c>
      <c r="AF390" s="42">
        <v>292</v>
      </c>
      <c r="AG390" s="42">
        <v>-23.3</v>
      </c>
      <c r="AH390" s="15">
        <f t="shared" ref="AH390:AH453" si="38">IF(AC390=$AK$5,1,0)</f>
        <v>0</v>
      </c>
      <c r="AI390" s="15">
        <f t="shared" si="36"/>
        <v>0</v>
      </c>
      <c r="AJ390" s="41"/>
      <c r="AK390" s="41"/>
      <c r="AL390" s="41"/>
      <c r="AM390" s="41"/>
      <c r="AN390" s="41"/>
      <c r="AO390" s="40"/>
      <c r="AP390" s="40"/>
      <c r="AQ390" s="40"/>
      <c r="AR390" s="40"/>
      <c r="AS390" s="40"/>
      <c r="AT390" s="40"/>
      <c r="AU390" s="40"/>
      <c r="AV390" s="39"/>
      <c r="AW390" s="39"/>
      <c r="AX390" s="39"/>
      <c r="AY390" s="39"/>
      <c r="AZ390" s="39"/>
      <c r="BA390" s="39"/>
      <c r="BB390" s="39"/>
      <c r="BC390" s="39"/>
      <c r="BD390" s="39"/>
      <c r="BE390" s="39"/>
      <c r="BF390" s="39"/>
      <c r="BG390" s="39"/>
    </row>
    <row r="391" spans="1:59" ht="15.6" x14ac:dyDescent="0.25">
      <c r="A391" s="39"/>
      <c r="B391" s="40"/>
      <c r="C391" s="40"/>
      <c r="D391" s="40"/>
      <c r="E391" s="40"/>
      <c r="F391" s="49"/>
      <c r="G391" s="15"/>
      <c r="H391" s="15">
        <v>0.03</v>
      </c>
      <c r="I391" s="15">
        <f t="shared" si="37"/>
        <v>42.5</v>
      </c>
      <c r="J391" s="49"/>
      <c r="K391" s="49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  <c r="AB391" s="41"/>
      <c r="AC391" s="42" t="s">
        <v>489</v>
      </c>
      <c r="AD391" s="42">
        <v>-49</v>
      </c>
      <c r="AE391" s="43">
        <v>-38</v>
      </c>
      <c r="AF391" s="42">
        <v>267</v>
      </c>
      <c r="AG391" s="42">
        <v>-14.3</v>
      </c>
      <c r="AH391" s="15">
        <f t="shared" si="38"/>
        <v>0</v>
      </c>
      <c r="AI391" s="15">
        <f t="shared" si="36"/>
        <v>0</v>
      </c>
      <c r="AJ391" s="41"/>
      <c r="AK391" s="41"/>
      <c r="AL391" s="41"/>
      <c r="AM391" s="41"/>
      <c r="AN391" s="41"/>
      <c r="AO391" s="40"/>
      <c r="AP391" s="40"/>
      <c r="AQ391" s="40"/>
      <c r="AR391" s="40"/>
      <c r="AS391" s="40"/>
      <c r="AT391" s="40"/>
      <c r="AU391" s="40"/>
      <c r="AV391" s="39"/>
      <c r="AW391" s="39"/>
      <c r="AX391" s="39"/>
      <c r="AY391" s="39"/>
      <c r="AZ391" s="39"/>
      <c r="BA391" s="39"/>
      <c r="BB391" s="39"/>
      <c r="BC391" s="39"/>
      <c r="BD391" s="39"/>
      <c r="BE391" s="39"/>
      <c r="BF391" s="39"/>
      <c r="BG391" s="39"/>
    </row>
    <row r="392" spans="1:59" ht="15.6" x14ac:dyDescent="0.25">
      <c r="A392" s="39"/>
      <c r="B392" s="40"/>
      <c r="C392" s="40"/>
      <c r="D392" s="40"/>
      <c r="E392" s="40"/>
      <c r="F392" s="49"/>
      <c r="G392" s="15"/>
      <c r="H392" s="15">
        <v>0.04</v>
      </c>
      <c r="I392" s="15">
        <f t="shared" si="37"/>
        <v>47.5</v>
      </c>
      <c r="J392" s="49"/>
      <c r="K392" s="49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  <c r="AB392" s="41"/>
      <c r="AC392" s="42" t="s">
        <v>490</v>
      </c>
      <c r="AD392" s="42">
        <v>-55</v>
      </c>
      <c r="AE392" s="43">
        <v>-44</v>
      </c>
      <c r="AF392" s="42">
        <v>298</v>
      </c>
      <c r="AG392" s="42">
        <v>-17.600000000000001</v>
      </c>
      <c r="AH392" s="15">
        <f t="shared" si="38"/>
        <v>0</v>
      </c>
      <c r="AI392" s="15">
        <f t="shared" si="36"/>
        <v>0</v>
      </c>
      <c r="AJ392" s="41"/>
      <c r="AK392" s="41"/>
      <c r="AL392" s="41"/>
      <c r="AM392" s="41"/>
      <c r="AN392" s="41"/>
      <c r="AO392" s="40"/>
      <c r="AP392" s="40"/>
      <c r="AQ392" s="40"/>
      <c r="AR392" s="40"/>
      <c r="AS392" s="40"/>
      <c r="AT392" s="40"/>
      <c r="AU392" s="40"/>
      <c r="AV392" s="39"/>
      <c r="AW392" s="39"/>
      <c r="AX392" s="39"/>
      <c r="AY392" s="39"/>
      <c r="AZ392" s="39"/>
      <c r="BA392" s="39"/>
      <c r="BB392" s="39"/>
      <c r="BC392" s="39"/>
      <c r="BD392" s="39"/>
      <c r="BE392" s="39"/>
      <c r="BF392" s="39"/>
      <c r="BG392" s="39"/>
    </row>
    <row r="393" spans="1:59" ht="15.6" x14ac:dyDescent="0.25">
      <c r="A393" s="39"/>
      <c r="B393" s="40"/>
      <c r="C393" s="40"/>
      <c r="D393" s="40"/>
      <c r="E393" s="40"/>
      <c r="F393" s="49"/>
      <c r="G393" s="15"/>
      <c r="H393" s="15">
        <v>0.05</v>
      </c>
      <c r="I393" s="15">
        <f t="shared" si="37"/>
        <v>52.5</v>
      </c>
      <c r="J393" s="49"/>
      <c r="K393" s="49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  <c r="AB393" s="41"/>
      <c r="AC393" s="42" t="s">
        <v>491</v>
      </c>
      <c r="AD393" s="42">
        <v>-54</v>
      </c>
      <c r="AE393" s="43">
        <v>-47</v>
      </c>
      <c r="AF393" s="42">
        <v>269</v>
      </c>
      <c r="AG393" s="42">
        <v>-20.7</v>
      </c>
      <c r="AH393" s="15">
        <f t="shared" si="38"/>
        <v>0</v>
      </c>
      <c r="AI393" s="15">
        <f t="shared" si="36"/>
        <v>0</v>
      </c>
      <c r="AJ393" s="41"/>
      <c r="AK393" s="41"/>
      <c r="AL393" s="41"/>
      <c r="AM393" s="41"/>
      <c r="AN393" s="41"/>
      <c r="AO393" s="40"/>
      <c r="AP393" s="40"/>
      <c r="AQ393" s="40"/>
      <c r="AR393" s="40"/>
      <c r="AS393" s="40"/>
      <c r="AT393" s="40"/>
      <c r="AU393" s="40"/>
      <c r="AV393" s="39"/>
      <c r="AW393" s="39"/>
      <c r="AX393" s="39"/>
      <c r="AY393" s="39"/>
      <c r="AZ393" s="39"/>
      <c r="BA393" s="39"/>
      <c r="BB393" s="39"/>
      <c r="BC393" s="39"/>
      <c r="BD393" s="39"/>
      <c r="BE393" s="39"/>
      <c r="BF393" s="39"/>
      <c r="BG393" s="39"/>
    </row>
    <row r="394" spans="1:59" ht="15.6" x14ac:dyDescent="0.25">
      <c r="A394" s="39"/>
      <c r="B394" s="40"/>
      <c r="C394" s="40"/>
      <c r="D394" s="40"/>
      <c r="E394" s="40"/>
      <c r="F394" s="49"/>
      <c r="G394" s="15"/>
      <c r="H394" s="15">
        <v>0.06</v>
      </c>
      <c r="I394" s="15">
        <f t="shared" si="37"/>
        <v>57.5</v>
      </c>
      <c r="J394" s="49"/>
      <c r="K394" s="49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1"/>
      <c r="AC394" s="42" t="s">
        <v>492</v>
      </c>
      <c r="AD394" s="42">
        <v>-50</v>
      </c>
      <c r="AE394" s="43">
        <v>-42</v>
      </c>
      <c r="AF394" s="42">
        <v>271</v>
      </c>
      <c r="AG394" s="42">
        <v>-18.7</v>
      </c>
      <c r="AH394" s="15">
        <f t="shared" si="38"/>
        <v>0</v>
      </c>
      <c r="AI394" s="15">
        <f t="shared" si="36"/>
        <v>0</v>
      </c>
      <c r="AJ394" s="41"/>
      <c r="AK394" s="41"/>
      <c r="AL394" s="41"/>
      <c r="AM394" s="41"/>
      <c r="AN394" s="41"/>
      <c r="AO394" s="40"/>
      <c r="AP394" s="40"/>
      <c r="AQ394" s="40"/>
      <c r="AR394" s="40"/>
      <c r="AS394" s="40"/>
      <c r="AT394" s="40"/>
      <c r="AU394" s="40"/>
      <c r="AV394" s="39"/>
      <c r="AW394" s="39"/>
      <c r="AX394" s="39"/>
      <c r="AY394" s="39"/>
      <c r="AZ394" s="39"/>
      <c r="BA394" s="39"/>
      <c r="BB394" s="39"/>
      <c r="BC394" s="39"/>
      <c r="BD394" s="39"/>
      <c r="BE394" s="39"/>
      <c r="BF394" s="39"/>
      <c r="BG394" s="39"/>
    </row>
    <row r="395" spans="1:59" ht="15.6" x14ac:dyDescent="0.25">
      <c r="A395" s="39"/>
      <c r="B395" s="40"/>
      <c r="C395" s="40"/>
      <c r="D395" s="40"/>
      <c r="E395" s="40"/>
      <c r="F395" s="49"/>
      <c r="G395" s="15"/>
      <c r="H395" s="15">
        <v>7.0000000000000007E-2</v>
      </c>
      <c r="I395" s="15">
        <f t="shared" si="37"/>
        <v>62.5</v>
      </c>
      <c r="J395" s="49"/>
      <c r="K395" s="49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1"/>
      <c r="AC395" s="42" t="s">
        <v>493</v>
      </c>
      <c r="AD395" s="42">
        <v>-53</v>
      </c>
      <c r="AE395" s="43">
        <v>-42</v>
      </c>
      <c r="AF395" s="42">
        <v>325</v>
      </c>
      <c r="AG395" s="42">
        <v>-17.399999999999999</v>
      </c>
      <c r="AH395" s="15">
        <f t="shared" si="38"/>
        <v>0</v>
      </c>
      <c r="AI395" s="15">
        <f t="shared" si="36"/>
        <v>0</v>
      </c>
      <c r="AJ395" s="41"/>
      <c r="AK395" s="41"/>
      <c r="AL395" s="41"/>
      <c r="AM395" s="41"/>
      <c r="AN395" s="41"/>
      <c r="AO395" s="40"/>
      <c r="AP395" s="40"/>
      <c r="AQ395" s="40"/>
      <c r="AR395" s="40"/>
      <c r="AS395" s="40"/>
      <c r="AT395" s="40"/>
      <c r="AU395" s="40"/>
      <c r="AV395" s="39"/>
      <c r="AW395" s="39"/>
      <c r="AX395" s="39"/>
      <c r="AY395" s="39"/>
      <c r="AZ395" s="39"/>
      <c r="BA395" s="39"/>
      <c r="BB395" s="39"/>
      <c r="BC395" s="39"/>
      <c r="BD395" s="39"/>
      <c r="BE395" s="39"/>
      <c r="BF395" s="39"/>
      <c r="BG395" s="39"/>
    </row>
    <row r="396" spans="1:59" ht="15.6" x14ac:dyDescent="0.25">
      <c r="A396" s="39"/>
      <c r="B396" s="40"/>
      <c r="C396" s="40"/>
      <c r="D396" s="40"/>
      <c r="E396" s="40"/>
      <c r="F396" s="49"/>
      <c r="G396" s="15"/>
      <c r="H396" s="15">
        <v>0.08</v>
      </c>
      <c r="I396" s="15">
        <f t="shared" si="37"/>
        <v>67.5</v>
      </c>
      <c r="J396" s="49"/>
      <c r="K396" s="49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1"/>
      <c r="AC396" s="42" t="s">
        <v>494</v>
      </c>
      <c r="AD396" s="42">
        <v>-50</v>
      </c>
      <c r="AE396" s="43">
        <v>-41</v>
      </c>
      <c r="AF396" s="42">
        <v>293</v>
      </c>
      <c r="AG396" s="42">
        <v>-17.899999999999999</v>
      </c>
      <c r="AH396" s="15">
        <f t="shared" si="38"/>
        <v>0</v>
      </c>
      <c r="AI396" s="15">
        <f t="shared" si="36"/>
        <v>0</v>
      </c>
      <c r="AJ396" s="41"/>
      <c r="AK396" s="41"/>
      <c r="AL396" s="41"/>
      <c r="AM396" s="41"/>
      <c r="AN396" s="41"/>
      <c r="AO396" s="40"/>
      <c r="AP396" s="40"/>
      <c r="AQ396" s="40"/>
      <c r="AR396" s="40"/>
      <c r="AS396" s="40"/>
      <c r="AT396" s="40"/>
      <c r="AU396" s="40"/>
      <c r="AV396" s="39"/>
      <c r="AW396" s="39"/>
      <c r="AX396" s="39"/>
      <c r="AY396" s="39"/>
      <c r="AZ396" s="39"/>
      <c r="BA396" s="39"/>
      <c r="BB396" s="39"/>
      <c r="BC396" s="39"/>
      <c r="BD396" s="39"/>
      <c r="BE396" s="39"/>
      <c r="BF396" s="39"/>
      <c r="BG396" s="39"/>
    </row>
    <row r="397" spans="1:59" ht="55.2" x14ac:dyDescent="0.25">
      <c r="A397" s="39"/>
      <c r="B397" s="40"/>
      <c r="C397" s="40"/>
      <c r="D397" s="40"/>
      <c r="E397" s="40"/>
      <c r="F397" s="49"/>
      <c r="G397" s="15"/>
      <c r="H397" s="15">
        <v>0.09</v>
      </c>
      <c r="I397" s="15">
        <f t="shared" si="37"/>
        <v>72.5</v>
      </c>
      <c r="J397" s="49"/>
      <c r="K397" s="49"/>
      <c r="L397" s="40"/>
      <c r="M397" s="40"/>
      <c r="N397" s="40"/>
      <c r="O397" s="40"/>
      <c r="P397" s="15" t="s">
        <v>641</v>
      </c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1"/>
      <c r="AC397" s="42" t="s">
        <v>495</v>
      </c>
      <c r="AD397" s="42">
        <v>-52</v>
      </c>
      <c r="AE397" s="43">
        <v>-41</v>
      </c>
      <c r="AF397" s="42">
        <v>269</v>
      </c>
      <c r="AG397" s="42">
        <v>-15.4</v>
      </c>
      <c r="AH397" s="15">
        <f t="shared" si="38"/>
        <v>0</v>
      </c>
      <c r="AI397" s="15">
        <f t="shared" si="36"/>
        <v>0</v>
      </c>
      <c r="AJ397" s="41"/>
      <c r="AK397" s="41"/>
      <c r="AL397" s="41"/>
      <c r="AM397" s="41"/>
      <c r="AN397" s="41"/>
      <c r="AO397" s="40"/>
      <c r="AP397" s="40"/>
      <c r="AQ397" s="40"/>
      <c r="AR397" s="40"/>
      <c r="AS397" s="40"/>
      <c r="AT397" s="40"/>
      <c r="AU397" s="40"/>
      <c r="AV397" s="39"/>
      <c r="AW397" s="39"/>
      <c r="AX397" s="39"/>
      <c r="AY397" s="39"/>
      <c r="AZ397" s="39"/>
      <c r="BA397" s="39"/>
      <c r="BB397" s="39"/>
      <c r="BC397" s="39"/>
      <c r="BD397" s="39"/>
      <c r="BE397" s="39"/>
      <c r="BF397" s="39"/>
      <c r="BG397" s="39"/>
    </row>
    <row r="398" spans="1:59" ht="15.6" x14ac:dyDescent="0.25">
      <c r="A398" s="39"/>
      <c r="B398" s="40"/>
      <c r="C398" s="40"/>
      <c r="D398" s="40"/>
      <c r="E398" s="40"/>
      <c r="F398" s="49"/>
      <c r="G398" s="15"/>
      <c r="H398" s="15">
        <v>0.1</v>
      </c>
      <c r="I398" s="15">
        <f t="shared" si="37"/>
        <v>77.5</v>
      </c>
      <c r="J398" s="49"/>
      <c r="K398" s="49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1"/>
      <c r="AC398" s="42" t="s">
        <v>496</v>
      </c>
      <c r="AD398" s="42">
        <v>-58</v>
      </c>
      <c r="AE398" s="43">
        <v>-48</v>
      </c>
      <c r="AF398" s="42">
        <v>297</v>
      </c>
      <c r="AG398" s="42">
        <v>-19.8</v>
      </c>
      <c r="AH398" s="15">
        <f t="shared" si="38"/>
        <v>0</v>
      </c>
      <c r="AI398" s="15">
        <f t="shared" si="36"/>
        <v>0</v>
      </c>
      <c r="AJ398" s="41"/>
      <c r="AK398" s="41"/>
      <c r="AL398" s="41"/>
      <c r="AM398" s="41"/>
      <c r="AN398" s="41"/>
      <c r="AO398" s="40"/>
      <c r="AP398" s="40"/>
      <c r="AQ398" s="40"/>
      <c r="AR398" s="40"/>
      <c r="AS398" s="40"/>
      <c r="AT398" s="40"/>
      <c r="AU398" s="40"/>
      <c r="AV398" s="39"/>
      <c r="AW398" s="39"/>
      <c r="AX398" s="39"/>
      <c r="AY398" s="39"/>
      <c r="AZ398" s="39"/>
      <c r="BA398" s="39"/>
      <c r="BB398" s="39"/>
      <c r="BC398" s="39"/>
      <c r="BD398" s="39"/>
      <c r="BE398" s="39"/>
      <c r="BF398" s="39"/>
      <c r="BG398" s="39"/>
    </row>
    <row r="399" spans="1:59" ht="15.6" x14ac:dyDescent="0.25">
      <c r="A399" s="39"/>
      <c r="B399" s="40"/>
      <c r="C399" s="40"/>
      <c r="D399" s="40"/>
      <c r="E399" s="40"/>
      <c r="F399" s="49"/>
      <c r="G399" s="15"/>
      <c r="H399" s="15">
        <v>0.11</v>
      </c>
      <c r="I399" s="15">
        <f t="shared" ref="I399:I408" si="39">I398+10</f>
        <v>87.5</v>
      </c>
      <c r="J399" s="49"/>
      <c r="K399" s="49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  <c r="AB399" s="41"/>
      <c r="AC399" s="42" t="s">
        <v>497</v>
      </c>
      <c r="AD399" s="42">
        <v>-51</v>
      </c>
      <c r="AE399" s="43">
        <v>-44</v>
      </c>
      <c r="AF399" s="42">
        <v>288</v>
      </c>
      <c r="AG399" s="42">
        <v>-17.3</v>
      </c>
      <c r="AH399" s="15">
        <f t="shared" si="38"/>
        <v>0</v>
      </c>
      <c r="AI399" s="15">
        <f t="shared" si="36"/>
        <v>0</v>
      </c>
      <c r="AJ399" s="41"/>
      <c r="AK399" s="41"/>
      <c r="AL399" s="41"/>
      <c r="AM399" s="41"/>
      <c r="AN399" s="41"/>
      <c r="AO399" s="40"/>
      <c r="AP399" s="40"/>
      <c r="AQ399" s="40"/>
      <c r="AR399" s="40"/>
      <c r="AS399" s="40"/>
      <c r="AT399" s="40"/>
      <c r="AU399" s="40"/>
      <c r="AV399" s="39"/>
      <c r="AW399" s="39"/>
      <c r="AX399" s="39"/>
      <c r="AY399" s="39"/>
      <c r="AZ399" s="39"/>
      <c r="BA399" s="39"/>
      <c r="BB399" s="39"/>
      <c r="BC399" s="39"/>
      <c r="BD399" s="39"/>
      <c r="BE399" s="39"/>
      <c r="BF399" s="39"/>
      <c r="BG399" s="39"/>
    </row>
    <row r="400" spans="1:59" ht="15.6" x14ac:dyDescent="0.25">
      <c r="A400" s="39"/>
      <c r="B400" s="40"/>
      <c r="C400" s="40"/>
      <c r="D400" s="40"/>
      <c r="E400" s="40"/>
      <c r="F400" s="49"/>
      <c r="G400" s="15"/>
      <c r="H400" s="15">
        <v>0.12</v>
      </c>
      <c r="I400" s="15">
        <f t="shared" si="39"/>
        <v>97.5</v>
      </c>
      <c r="J400" s="49"/>
      <c r="K400" s="49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1"/>
      <c r="AC400" s="42" t="s">
        <v>498</v>
      </c>
      <c r="AD400" s="42">
        <v>-50</v>
      </c>
      <c r="AE400" s="43">
        <v>-42</v>
      </c>
      <c r="AF400" s="42">
        <v>272</v>
      </c>
      <c r="AG400" s="42">
        <v>-16.100000000000001</v>
      </c>
      <c r="AH400" s="15">
        <f t="shared" si="38"/>
        <v>0</v>
      </c>
      <c r="AI400" s="15">
        <f t="shared" si="36"/>
        <v>0</v>
      </c>
      <c r="AJ400" s="41"/>
      <c r="AK400" s="41"/>
      <c r="AL400" s="41"/>
      <c r="AM400" s="41"/>
      <c r="AN400" s="41"/>
      <c r="AO400" s="40"/>
      <c r="AP400" s="40"/>
      <c r="AQ400" s="40"/>
      <c r="AR400" s="40"/>
      <c r="AS400" s="40"/>
      <c r="AT400" s="40"/>
      <c r="AU400" s="40"/>
      <c r="AV400" s="39"/>
      <c r="AW400" s="39"/>
      <c r="AX400" s="39"/>
      <c r="AY400" s="39"/>
      <c r="AZ400" s="39"/>
      <c r="BA400" s="39"/>
      <c r="BB400" s="39"/>
      <c r="BC400" s="39"/>
      <c r="BD400" s="39"/>
      <c r="BE400" s="39"/>
      <c r="BF400" s="39"/>
      <c r="BG400" s="39"/>
    </row>
    <row r="401" spans="1:59" ht="15.6" x14ac:dyDescent="0.25">
      <c r="A401" s="39"/>
      <c r="B401" s="40"/>
      <c r="C401" s="40"/>
      <c r="D401" s="40"/>
      <c r="E401" s="40"/>
      <c r="F401" s="49"/>
      <c r="G401" s="15"/>
      <c r="H401" s="15">
        <v>0.13</v>
      </c>
      <c r="I401" s="15">
        <f t="shared" si="39"/>
        <v>107.5</v>
      </c>
      <c r="J401" s="49"/>
      <c r="K401" s="49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1"/>
      <c r="AC401" s="42" t="s">
        <v>499</v>
      </c>
      <c r="AD401" s="42">
        <v>-54</v>
      </c>
      <c r="AE401" s="43">
        <v>-48</v>
      </c>
      <c r="AF401" s="42">
        <v>283</v>
      </c>
      <c r="AG401" s="42">
        <v>-21.5</v>
      </c>
      <c r="AH401" s="15">
        <f t="shared" si="38"/>
        <v>0</v>
      </c>
      <c r="AI401" s="15">
        <f t="shared" si="36"/>
        <v>0</v>
      </c>
      <c r="AJ401" s="41"/>
      <c r="AK401" s="41"/>
      <c r="AL401" s="41"/>
      <c r="AM401" s="41"/>
      <c r="AN401" s="41"/>
      <c r="AO401" s="40"/>
      <c r="AP401" s="40"/>
      <c r="AQ401" s="40"/>
      <c r="AR401" s="40"/>
      <c r="AS401" s="40"/>
      <c r="AT401" s="40"/>
      <c r="AU401" s="40"/>
      <c r="AV401" s="39"/>
      <c r="AW401" s="39"/>
      <c r="AX401" s="39"/>
      <c r="AY401" s="39"/>
      <c r="AZ401" s="39"/>
      <c r="BA401" s="39"/>
      <c r="BB401" s="39"/>
      <c r="BC401" s="39"/>
      <c r="BD401" s="39"/>
      <c r="BE401" s="39"/>
      <c r="BF401" s="39"/>
      <c r="BG401" s="39"/>
    </row>
    <row r="402" spans="1:59" ht="15.6" x14ac:dyDescent="0.25">
      <c r="A402" s="39"/>
      <c r="B402" s="40"/>
      <c r="C402" s="40"/>
      <c r="D402" s="40"/>
      <c r="E402" s="40"/>
      <c r="F402" s="49"/>
      <c r="G402" s="15"/>
      <c r="H402" s="15">
        <v>0.14000000000000001</v>
      </c>
      <c r="I402" s="15">
        <f t="shared" si="39"/>
        <v>117.5</v>
      </c>
      <c r="J402" s="49"/>
      <c r="K402" s="49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1"/>
      <c r="AC402" s="42" t="s">
        <v>500</v>
      </c>
      <c r="AD402" s="42">
        <v>-52</v>
      </c>
      <c r="AE402" s="43">
        <v>-38</v>
      </c>
      <c r="AF402" s="42">
        <v>279</v>
      </c>
      <c r="AG402" s="42">
        <v>-15.4</v>
      </c>
      <c r="AH402" s="15">
        <f t="shared" si="38"/>
        <v>0</v>
      </c>
      <c r="AI402" s="15">
        <f t="shared" si="36"/>
        <v>0</v>
      </c>
      <c r="AJ402" s="41"/>
      <c r="AK402" s="41"/>
      <c r="AL402" s="41"/>
      <c r="AM402" s="41"/>
      <c r="AN402" s="41"/>
      <c r="AO402" s="40"/>
      <c r="AP402" s="40"/>
      <c r="AQ402" s="40"/>
      <c r="AR402" s="40"/>
      <c r="AS402" s="40"/>
      <c r="AT402" s="40"/>
      <c r="AU402" s="40"/>
      <c r="AV402" s="39"/>
      <c r="AW402" s="39"/>
      <c r="AX402" s="39"/>
      <c r="AY402" s="39"/>
      <c r="AZ402" s="39"/>
      <c r="BA402" s="39"/>
      <c r="BB402" s="39"/>
      <c r="BC402" s="39"/>
      <c r="BD402" s="39"/>
      <c r="BE402" s="39"/>
      <c r="BF402" s="39"/>
      <c r="BG402" s="39"/>
    </row>
    <row r="403" spans="1:59" ht="15.6" x14ac:dyDescent="0.25">
      <c r="A403" s="39"/>
      <c r="B403" s="40"/>
      <c r="C403" s="40"/>
      <c r="D403" s="40"/>
      <c r="E403" s="40"/>
      <c r="F403" s="49"/>
      <c r="G403" s="15"/>
      <c r="H403" s="15">
        <v>0.15</v>
      </c>
      <c r="I403" s="15">
        <f t="shared" si="39"/>
        <v>127.5</v>
      </c>
      <c r="J403" s="49"/>
      <c r="K403" s="49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1"/>
      <c r="AC403" s="42" t="s">
        <v>501</v>
      </c>
      <c r="AD403" s="42">
        <v>-50</v>
      </c>
      <c r="AE403" s="43">
        <v>-40</v>
      </c>
      <c r="AF403" s="42">
        <v>275</v>
      </c>
      <c r="AG403" s="42">
        <v>-14.8</v>
      </c>
      <c r="AH403" s="15">
        <f t="shared" si="38"/>
        <v>0</v>
      </c>
      <c r="AI403" s="15">
        <f t="shared" si="36"/>
        <v>0</v>
      </c>
      <c r="AJ403" s="41"/>
      <c r="AK403" s="41"/>
      <c r="AL403" s="41"/>
      <c r="AM403" s="41"/>
      <c r="AN403" s="41"/>
      <c r="AO403" s="40"/>
      <c r="AP403" s="40"/>
      <c r="AQ403" s="40"/>
      <c r="AR403" s="40"/>
      <c r="AS403" s="40"/>
      <c r="AT403" s="40"/>
      <c r="AU403" s="40"/>
      <c r="AV403" s="39"/>
      <c r="AW403" s="39"/>
      <c r="AX403" s="39"/>
      <c r="AY403" s="39"/>
      <c r="AZ403" s="39"/>
      <c r="BA403" s="39"/>
      <c r="BB403" s="39"/>
      <c r="BC403" s="39"/>
      <c r="BD403" s="39"/>
      <c r="BE403" s="39"/>
      <c r="BF403" s="39"/>
      <c r="BG403" s="39"/>
    </row>
    <row r="404" spans="1:59" ht="15.6" x14ac:dyDescent="0.25">
      <c r="A404" s="39"/>
      <c r="B404" s="40"/>
      <c r="C404" s="40"/>
      <c r="D404" s="40"/>
      <c r="E404" s="40"/>
      <c r="F404" s="49"/>
      <c r="G404" s="15"/>
      <c r="H404" s="15">
        <v>0.16</v>
      </c>
      <c r="I404" s="15">
        <f t="shared" si="39"/>
        <v>137.5</v>
      </c>
      <c r="J404" s="49"/>
      <c r="K404" s="49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1"/>
      <c r="AC404" s="42" t="s">
        <v>502</v>
      </c>
      <c r="AD404" s="42">
        <v>-52</v>
      </c>
      <c r="AE404" s="43">
        <v>-45</v>
      </c>
      <c r="AF404" s="42">
        <v>264</v>
      </c>
      <c r="AG404" s="42">
        <v>-19.100000000000001</v>
      </c>
      <c r="AH404" s="15">
        <f t="shared" si="38"/>
        <v>0</v>
      </c>
      <c r="AI404" s="15">
        <f t="shared" si="36"/>
        <v>0</v>
      </c>
      <c r="AJ404" s="41"/>
      <c r="AK404" s="41"/>
      <c r="AL404" s="41"/>
      <c r="AM404" s="41"/>
      <c r="AN404" s="41"/>
      <c r="AO404" s="40"/>
      <c r="AP404" s="40"/>
      <c r="AQ404" s="40"/>
      <c r="AR404" s="40"/>
      <c r="AS404" s="40"/>
      <c r="AT404" s="40"/>
      <c r="AU404" s="40"/>
      <c r="AV404" s="39"/>
      <c r="AW404" s="39"/>
      <c r="AX404" s="39"/>
      <c r="AY404" s="39"/>
      <c r="AZ404" s="39"/>
      <c r="BA404" s="39"/>
      <c r="BB404" s="39"/>
      <c r="BC404" s="39"/>
      <c r="BD404" s="39"/>
      <c r="BE404" s="39"/>
      <c r="BF404" s="39"/>
      <c r="BG404" s="39"/>
    </row>
    <row r="405" spans="1:59" ht="15.6" x14ac:dyDescent="0.25">
      <c r="A405" s="39"/>
      <c r="B405" s="40"/>
      <c r="C405" s="40"/>
      <c r="D405" s="40"/>
      <c r="E405" s="40"/>
      <c r="F405" s="49"/>
      <c r="G405" s="15"/>
      <c r="H405" s="15">
        <v>0.17</v>
      </c>
      <c r="I405" s="15">
        <f t="shared" si="39"/>
        <v>147.5</v>
      </c>
      <c r="J405" s="49"/>
      <c r="K405" s="49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1"/>
      <c r="AC405" s="42" t="s">
        <v>503</v>
      </c>
      <c r="AD405" s="42">
        <v>-51</v>
      </c>
      <c r="AE405" s="43">
        <v>-43</v>
      </c>
      <c r="AF405" s="42">
        <v>268</v>
      </c>
      <c r="AG405" s="42">
        <v>-18</v>
      </c>
      <c r="AH405" s="15">
        <f t="shared" si="38"/>
        <v>0</v>
      </c>
      <c r="AI405" s="15">
        <f t="shared" si="36"/>
        <v>0</v>
      </c>
      <c r="AJ405" s="41"/>
      <c r="AK405" s="41"/>
      <c r="AL405" s="41"/>
      <c r="AM405" s="41"/>
      <c r="AN405" s="41"/>
      <c r="AO405" s="40"/>
      <c r="AP405" s="40"/>
      <c r="AQ405" s="40"/>
      <c r="AR405" s="40"/>
      <c r="AS405" s="40"/>
      <c r="AT405" s="40"/>
      <c r="AU405" s="40"/>
      <c r="AV405" s="39"/>
      <c r="AW405" s="39"/>
      <c r="AX405" s="39"/>
      <c r="AY405" s="39"/>
      <c r="AZ405" s="39"/>
      <c r="BA405" s="39"/>
      <c r="BB405" s="39"/>
      <c r="BC405" s="39"/>
      <c r="BD405" s="39"/>
      <c r="BE405" s="39"/>
      <c r="BF405" s="39"/>
      <c r="BG405" s="39"/>
    </row>
    <row r="406" spans="1:59" ht="15.6" x14ac:dyDescent="0.25">
      <c r="A406" s="39"/>
      <c r="B406" s="40"/>
      <c r="C406" s="40"/>
      <c r="D406" s="40"/>
      <c r="E406" s="40"/>
      <c r="F406" s="49"/>
      <c r="G406" s="15"/>
      <c r="H406" s="15">
        <v>0.18</v>
      </c>
      <c r="I406" s="15">
        <f t="shared" si="39"/>
        <v>157.5</v>
      </c>
      <c r="J406" s="49"/>
      <c r="K406" s="49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  <c r="AA406" s="40"/>
      <c r="AB406" s="41"/>
      <c r="AC406" s="42" t="s">
        <v>504</v>
      </c>
      <c r="AD406" s="42">
        <v>-56</v>
      </c>
      <c r="AE406" s="43">
        <v>-48</v>
      </c>
      <c r="AF406" s="42">
        <v>282</v>
      </c>
      <c r="AG406" s="42">
        <v>-21.9</v>
      </c>
      <c r="AH406" s="15">
        <f t="shared" si="38"/>
        <v>0</v>
      </c>
      <c r="AI406" s="15">
        <f t="shared" si="36"/>
        <v>0</v>
      </c>
      <c r="AJ406" s="41"/>
      <c r="AK406" s="41"/>
      <c r="AL406" s="41"/>
      <c r="AM406" s="41"/>
      <c r="AN406" s="41"/>
      <c r="AO406" s="40"/>
      <c r="AP406" s="40"/>
      <c r="AQ406" s="40"/>
      <c r="AR406" s="40"/>
      <c r="AS406" s="40"/>
      <c r="AT406" s="40"/>
      <c r="AU406" s="40"/>
      <c r="AV406" s="39"/>
      <c r="AW406" s="39"/>
      <c r="AX406" s="39"/>
      <c r="AY406" s="39"/>
      <c r="AZ406" s="39"/>
      <c r="BA406" s="39"/>
      <c r="BB406" s="39"/>
      <c r="BC406" s="39"/>
      <c r="BD406" s="39"/>
      <c r="BE406" s="39"/>
      <c r="BF406" s="39"/>
      <c r="BG406" s="39"/>
    </row>
    <row r="407" spans="1:59" ht="15.6" x14ac:dyDescent="0.25">
      <c r="A407" s="39"/>
      <c r="B407" s="40"/>
      <c r="C407" s="40"/>
      <c r="D407" s="40"/>
      <c r="E407" s="40"/>
      <c r="F407" s="49"/>
      <c r="G407" s="15"/>
      <c r="H407" s="15">
        <v>0.19</v>
      </c>
      <c r="I407" s="15">
        <f t="shared" si="39"/>
        <v>167.5</v>
      </c>
      <c r="J407" s="49"/>
      <c r="K407" s="49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  <c r="AA407" s="40"/>
      <c r="AB407" s="41"/>
      <c r="AC407" s="42" t="s">
        <v>505</v>
      </c>
      <c r="AD407" s="42">
        <v>-43</v>
      </c>
      <c r="AE407" s="43">
        <v>-35</v>
      </c>
      <c r="AF407" s="42">
        <v>278</v>
      </c>
      <c r="AG407" s="42">
        <v>-14.1</v>
      </c>
      <c r="AH407" s="15">
        <f t="shared" si="38"/>
        <v>0</v>
      </c>
      <c r="AI407" s="15">
        <f t="shared" si="36"/>
        <v>0</v>
      </c>
      <c r="AJ407" s="41"/>
      <c r="AK407" s="41"/>
      <c r="AL407" s="41"/>
      <c r="AM407" s="41"/>
      <c r="AN407" s="41"/>
      <c r="AO407" s="40"/>
      <c r="AP407" s="40"/>
      <c r="AQ407" s="40"/>
      <c r="AR407" s="40"/>
      <c r="AS407" s="40"/>
      <c r="AT407" s="40"/>
      <c r="AU407" s="40"/>
      <c r="AV407" s="39"/>
      <c r="AW407" s="39"/>
      <c r="AX407" s="39"/>
      <c r="AY407" s="39"/>
      <c r="AZ407" s="39"/>
      <c r="BA407" s="39"/>
      <c r="BB407" s="39"/>
      <c r="BC407" s="39"/>
      <c r="BD407" s="39"/>
      <c r="BE407" s="39"/>
      <c r="BF407" s="39"/>
      <c r="BG407" s="39"/>
    </row>
    <row r="408" spans="1:59" ht="15" customHeight="1" x14ac:dyDescent="0.25">
      <c r="A408" s="39"/>
      <c r="B408" s="40"/>
      <c r="C408" s="40"/>
      <c r="D408" s="40"/>
      <c r="E408" s="40"/>
      <c r="F408" s="49"/>
      <c r="G408" s="15"/>
      <c r="H408" s="15">
        <v>0.2</v>
      </c>
      <c r="I408" s="15">
        <f t="shared" si="39"/>
        <v>177.5</v>
      </c>
      <c r="J408" s="49"/>
      <c r="K408" s="49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1"/>
      <c r="AC408" s="42" t="s">
        <v>506</v>
      </c>
      <c r="AD408" s="42">
        <v>-54</v>
      </c>
      <c r="AE408" s="43">
        <v>-47</v>
      </c>
      <c r="AF408" s="42">
        <v>267</v>
      </c>
      <c r="AG408" s="42">
        <v>-20.7</v>
      </c>
      <c r="AH408" s="15">
        <f t="shared" si="38"/>
        <v>0</v>
      </c>
      <c r="AI408" s="15">
        <f t="shared" si="36"/>
        <v>0</v>
      </c>
      <c r="AJ408" s="41"/>
      <c r="AK408" s="41"/>
      <c r="AL408" s="41"/>
      <c r="AM408" s="41"/>
      <c r="AN408" s="41"/>
      <c r="AO408" s="40"/>
      <c r="AP408" s="40"/>
      <c r="AQ408" s="40"/>
      <c r="AR408" s="40"/>
      <c r="AS408" s="40"/>
      <c r="AT408" s="40"/>
      <c r="AU408" s="40"/>
      <c r="AV408" s="39"/>
      <c r="AW408" s="39"/>
      <c r="AX408" s="39"/>
      <c r="AY408" s="39"/>
      <c r="AZ408" s="39"/>
      <c r="BA408" s="39"/>
      <c r="BB408" s="39"/>
      <c r="BC408" s="39"/>
      <c r="BD408" s="39"/>
      <c r="BE408" s="39"/>
      <c r="BF408" s="39"/>
      <c r="BG408" s="39"/>
    </row>
    <row r="409" spans="1:59" ht="15.6" x14ac:dyDescent="0.25">
      <c r="A409" s="39"/>
      <c r="B409" s="40"/>
      <c r="C409" s="40"/>
      <c r="D409" s="40"/>
      <c r="E409" s="40"/>
      <c r="F409" s="49"/>
      <c r="G409" s="114" t="s">
        <v>641</v>
      </c>
      <c r="H409" s="114"/>
      <c r="I409" s="114"/>
      <c r="J409" s="49"/>
      <c r="K409" s="49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1"/>
      <c r="AC409" s="42" t="s">
        <v>507</v>
      </c>
      <c r="AD409" s="42">
        <v>-57</v>
      </c>
      <c r="AE409" s="43">
        <v>-47</v>
      </c>
      <c r="AF409" s="42">
        <v>295</v>
      </c>
      <c r="AG409" s="42">
        <v>-19.2</v>
      </c>
      <c r="AH409" s="15">
        <f t="shared" si="38"/>
        <v>0</v>
      </c>
      <c r="AI409" s="15">
        <f t="shared" si="36"/>
        <v>0</v>
      </c>
      <c r="AJ409" s="41"/>
      <c r="AK409" s="41"/>
      <c r="AL409" s="41"/>
      <c r="AM409" s="41"/>
      <c r="AN409" s="41"/>
      <c r="AO409" s="40"/>
      <c r="AP409" s="40"/>
      <c r="AQ409" s="40"/>
      <c r="AR409" s="40"/>
      <c r="AS409" s="40"/>
      <c r="AT409" s="40"/>
      <c r="AU409" s="40"/>
      <c r="AV409" s="39"/>
      <c r="AW409" s="39"/>
      <c r="AX409" s="39"/>
      <c r="AY409" s="39"/>
      <c r="AZ409" s="39"/>
      <c r="BA409" s="39"/>
      <c r="BB409" s="39"/>
      <c r="BC409" s="39"/>
      <c r="BD409" s="39"/>
      <c r="BE409" s="39"/>
      <c r="BF409" s="39"/>
      <c r="BG409" s="39"/>
    </row>
    <row r="410" spans="1:59" ht="15.6" x14ac:dyDescent="0.25">
      <c r="A410" s="39"/>
      <c r="B410" s="40"/>
      <c r="C410" s="40"/>
      <c r="D410" s="40"/>
      <c r="E410" s="40"/>
      <c r="F410" s="49"/>
      <c r="G410" s="15"/>
      <c r="H410" s="15" t="s">
        <v>640</v>
      </c>
      <c r="I410" s="15" t="s">
        <v>639</v>
      </c>
      <c r="J410" s="49"/>
      <c r="K410" s="49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  <c r="AB410" s="41"/>
      <c r="AC410" s="42" t="s">
        <v>508</v>
      </c>
      <c r="AD410" s="42">
        <v>-52</v>
      </c>
      <c r="AE410" s="43">
        <v>-42</v>
      </c>
      <c r="AF410" s="42">
        <v>294</v>
      </c>
      <c r="AG410" s="42">
        <v>-17.600000000000001</v>
      </c>
      <c r="AH410" s="15">
        <f t="shared" si="38"/>
        <v>0</v>
      </c>
      <c r="AI410" s="15">
        <f t="shared" si="36"/>
        <v>0</v>
      </c>
      <c r="AJ410" s="41"/>
      <c r="AK410" s="41"/>
      <c r="AL410" s="41"/>
      <c r="AM410" s="41"/>
      <c r="AN410" s="41"/>
      <c r="AO410" s="40"/>
      <c r="AP410" s="40"/>
      <c r="AQ410" s="40"/>
      <c r="AR410" s="40"/>
      <c r="AS410" s="40"/>
      <c r="AT410" s="40"/>
      <c r="AU410" s="40"/>
      <c r="AV410" s="39"/>
      <c r="AW410" s="39"/>
      <c r="AX410" s="39"/>
      <c r="AY410" s="39"/>
      <c r="AZ410" s="39"/>
      <c r="BA410" s="39"/>
      <c r="BB410" s="39"/>
      <c r="BC410" s="39"/>
      <c r="BD410" s="39"/>
      <c r="BE410" s="39"/>
      <c r="BF410" s="39"/>
      <c r="BG410" s="39"/>
    </row>
    <row r="411" spans="1:59" ht="31.5" customHeight="1" x14ac:dyDescent="0.25">
      <c r="A411" s="39"/>
      <c r="B411" s="40"/>
      <c r="C411" s="40"/>
      <c r="D411" s="40"/>
      <c r="E411" s="40"/>
      <c r="F411" s="49"/>
      <c r="G411" s="15"/>
      <c r="H411" s="15">
        <v>1</v>
      </c>
      <c r="I411" s="15">
        <v>50</v>
      </c>
      <c r="J411" s="49"/>
      <c r="K411" s="49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1"/>
      <c r="AC411" s="42" t="s">
        <v>509</v>
      </c>
      <c r="AD411" s="42">
        <v>-52</v>
      </c>
      <c r="AE411" s="43">
        <v>-43</v>
      </c>
      <c r="AF411" s="42">
        <v>264</v>
      </c>
      <c r="AG411" s="42">
        <v>-19.2</v>
      </c>
      <c r="AH411" s="15">
        <f t="shared" si="38"/>
        <v>0</v>
      </c>
      <c r="AI411" s="15">
        <f t="shared" si="36"/>
        <v>0</v>
      </c>
      <c r="AJ411" s="41"/>
      <c r="AK411" s="41"/>
      <c r="AL411" s="41"/>
      <c r="AM411" s="41"/>
      <c r="AN411" s="41"/>
      <c r="AO411" s="40"/>
      <c r="AP411" s="40"/>
      <c r="AQ411" s="40"/>
      <c r="AR411" s="40"/>
      <c r="AS411" s="40"/>
      <c r="AT411" s="40"/>
      <c r="AU411" s="40"/>
      <c r="AV411" s="39"/>
      <c r="AW411" s="39"/>
      <c r="AX411" s="39"/>
      <c r="AY411" s="39"/>
      <c r="AZ411" s="39"/>
      <c r="BA411" s="39"/>
      <c r="BB411" s="39"/>
      <c r="BC411" s="39"/>
      <c r="BD411" s="39"/>
      <c r="BE411" s="39"/>
      <c r="BF411" s="39"/>
      <c r="BG411" s="39"/>
    </row>
    <row r="412" spans="1:59" ht="15.6" customHeight="1" x14ac:dyDescent="0.25">
      <c r="A412" s="39"/>
      <c r="B412" s="40"/>
      <c r="C412" s="40"/>
      <c r="D412" s="40"/>
      <c r="E412" s="40"/>
      <c r="F412" s="49"/>
      <c r="G412" s="15"/>
      <c r="H412" s="15">
        <v>2</v>
      </c>
      <c r="I412" s="15">
        <f t="shared" ref="I412:I430" si="40">I411+10</f>
        <v>60</v>
      </c>
      <c r="J412" s="49"/>
      <c r="K412" s="49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1"/>
      <c r="AC412" s="46" t="s">
        <v>236</v>
      </c>
      <c r="AD412" s="45"/>
      <c r="AE412" s="45"/>
      <c r="AF412" s="45"/>
      <c r="AG412" s="44"/>
      <c r="AH412" s="15">
        <f t="shared" si="38"/>
        <v>0</v>
      </c>
      <c r="AI412" s="15"/>
      <c r="AJ412" s="41"/>
      <c r="AK412" s="41"/>
      <c r="AL412" s="41"/>
      <c r="AM412" s="41"/>
      <c r="AN412" s="41"/>
      <c r="AO412" s="40"/>
      <c r="AP412" s="40"/>
      <c r="AQ412" s="40"/>
      <c r="AR412" s="40"/>
      <c r="AS412" s="40"/>
      <c r="AT412" s="40"/>
      <c r="AU412" s="40"/>
      <c r="AV412" s="39"/>
      <c r="AW412" s="39"/>
      <c r="AX412" s="39"/>
      <c r="AY412" s="39"/>
      <c r="AZ412" s="39"/>
      <c r="BA412" s="39"/>
      <c r="BB412" s="39"/>
      <c r="BC412" s="39"/>
      <c r="BD412" s="39"/>
      <c r="BE412" s="39"/>
      <c r="BF412" s="39"/>
      <c r="BG412" s="39"/>
    </row>
    <row r="413" spans="1:59" ht="31.2" x14ac:dyDescent="0.25">
      <c r="A413" s="39"/>
      <c r="B413" s="40"/>
      <c r="C413" s="40"/>
      <c r="D413" s="40"/>
      <c r="E413" s="40"/>
      <c r="F413" s="49"/>
      <c r="G413" s="15"/>
      <c r="H413" s="15">
        <v>3</v>
      </c>
      <c r="I413" s="15">
        <f t="shared" si="40"/>
        <v>70</v>
      </c>
      <c r="J413" s="49"/>
      <c r="K413" s="49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1"/>
      <c r="AC413" s="42" t="s">
        <v>510</v>
      </c>
      <c r="AD413" s="42">
        <v>-26</v>
      </c>
      <c r="AE413" s="43">
        <v>-20</v>
      </c>
      <c r="AF413" s="42">
        <v>256</v>
      </c>
      <c r="AG413" s="42">
        <v>-5.2</v>
      </c>
      <c r="AH413" s="15">
        <f t="shared" si="38"/>
        <v>0</v>
      </c>
      <c r="AI413" s="15">
        <f>AH412</f>
        <v>0</v>
      </c>
      <c r="AJ413" s="41"/>
      <c r="AK413" s="41"/>
      <c r="AL413" s="41"/>
      <c r="AM413" s="41"/>
      <c r="AN413" s="41"/>
      <c r="AO413" s="40"/>
      <c r="AP413" s="40"/>
      <c r="AQ413" s="40"/>
      <c r="AR413" s="40"/>
      <c r="AS413" s="40"/>
      <c r="AT413" s="40"/>
      <c r="AU413" s="40"/>
      <c r="AV413" s="39"/>
      <c r="AW413" s="39"/>
      <c r="AX413" s="39"/>
      <c r="AY413" s="39"/>
      <c r="AZ413" s="39"/>
      <c r="BA413" s="39"/>
      <c r="BB413" s="39"/>
      <c r="BC413" s="39"/>
      <c r="BD413" s="39"/>
      <c r="BE413" s="39"/>
      <c r="BF413" s="39"/>
      <c r="BG413" s="39"/>
    </row>
    <row r="414" spans="1:59" ht="15.6" x14ac:dyDescent="0.25">
      <c r="A414" s="39"/>
      <c r="B414" s="40"/>
      <c r="C414" s="40"/>
      <c r="D414" s="40"/>
      <c r="E414" s="40"/>
      <c r="F414" s="49"/>
      <c r="G414" s="15"/>
      <c r="H414" s="15">
        <v>4</v>
      </c>
      <c r="I414" s="15">
        <f t="shared" si="40"/>
        <v>80</v>
      </c>
      <c r="J414" s="49"/>
      <c r="K414" s="49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1"/>
      <c r="AC414" s="42" t="s">
        <v>511</v>
      </c>
      <c r="AD414" s="42">
        <v>-23</v>
      </c>
      <c r="AE414" s="43">
        <v>-17</v>
      </c>
      <c r="AF414" s="42">
        <v>249</v>
      </c>
      <c r="AG414" s="42">
        <v>-3.3</v>
      </c>
      <c r="AH414" s="15">
        <f t="shared" si="38"/>
        <v>0</v>
      </c>
      <c r="AI414" s="15">
        <f t="shared" ref="AI414:AI425" si="41">AI413+$AH$412</f>
        <v>0</v>
      </c>
      <c r="AJ414" s="41"/>
      <c r="AK414" s="41"/>
      <c r="AL414" s="41"/>
      <c r="AM414" s="41"/>
      <c r="AN414" s="41"/>
      <c r="AO414" s="40"/>
      <c r="AP414" s="40"/>
      <c r="AQ414" s="40"/>
      <c r="AR414" s="40"/>
      <c r="AS414" s="40"/>
      <c r="AT414" s="40"/>
      <c r="AU414" s="40"/>
      <c r="AV414" s="39"/>
      <c r="AW414" s="39"/>
      <c r="AX414" s="39"/>
      <c r="AY414" s="39"/>
      <c r="AZ414" s="39"/>
      <c r="BA414" s="39"/>
      <c r="BB414" s="39"/>
      <c r="BC414" s="39"/>
      <c r="BD414" s="39"/>
      <c r="BE414" s="39"/>
      <c r="BF414" s="39"/>
      <c r="BG414" s="39"/>
    </row>
    <row r="415" spans="1:59" ht="15.6" x14ac:dyDescent="0.25">
      <c r="A415" s="39"/>
      <c r="B415" s="40"/>
      <c r="C415" s="40"/>
      <c r="D415" s="40"/>
      <c r="E415" s="40"/>
      <c r="F415" s="49"/>
      <c r="G415" s="15"/>
      <c r="H415" s="15">
        <v>5</v>
      </c>
      <c r="I415" s="15">
        <f t="shared" si="40"/>
        <v>90</v>
      </c>
      <c r="J415" s="49"/>
      <c r="K415" s="49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1"/>
      <c r="AC415" s="42" t="s">
        <v>512</v>
      </c>
      <c r="AD415" s="42">
        <v>-19</v>
      </c>
      <c r="AE415" s="43">
        <v>-13</v>
      </c>
      <c r="AF415" s="42">
        <v>250</v>
      </c>
      <c r="AG415" s="42">
        <v>-1.7</v>
      </c>
      <c r="AH415" s="15">
        <f t="shared" si="38"/>
        <v>0</v>
      </c>
      <c r="AI415" s="15">
        <f t="shared" si="41"/>
        <v>0</v>
      </c>
      <c r="AJ415" s="41"/>
      <c r="AK415" s="41"/>
      <c r="AL415" s="41"/>
      <c r="AM415" s="41"/>
      <c r="AN415" s="41"/>
      <c r="AO415" s="40"/>
      <c r="AP415" s="40"/>
      <c r="AQ415" s="40"/>
      <c r="AR415" s="40"/>
      <c r="AS415" s="40"/>
      <c r="AT415" s="40"/>
      <c r="AU415" s="40"/>
      <c r="AV415" s="39"/>
      <c r="AW415" s="39"/>
      <c r="AX415" s="39"/>
      <c r="AY415" s="39"/>
      <c r="AZ415" s="39"/>
      <c r="BA415" s="39"/>
      <c r="BB415" s="39"/>
      <c r="BC415" s="39"/>
      <c r="BD415" s="39"/>
      <c r="BE415" s="39"/>
      <c r="BF415" s="39"/>
      <c r="BG415" s="39"/>
    </row>
    <row r="416" spans="1:59" ht="15.6" x14ac:dyDescent="0.25">
      <c r="A416" s="39"/>
      <c r="B416" s="40"/>
      <c r="C416" s="40"/>
      <c r="D416" s="40"/>
      <c r="E416" s="40"/>
      <c r="F416" s="49"/>
      <c r="G416" s="15"/>
      <c r="H416" s="15">
        <v>6</v>
      </c>
      <c r="I416" s="15">
        <f t="shared" si="40"/>
        <v>100</v>
      </c>
      <c r="J416" s="49"/>
      <c r="K416" s="49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  <c r="AA416" s="40"/>
      <c r="AB416" s="41"/>
      <c r="AC416" s="42" t="s">
        <v>513</v>
      </c>
      <c r="AD416" s="42">
        <v>-15</v>
      </c>
      <c r="AE416" s="43">
        <v>-8</v>
      </c>
      <c r="AF416" s="42">
        <v>252</v>
      </c>
      <c r="AG416" s="42">
        <v>0.8</v>
      </c>
      <c r="AH416" s="15">
        <f t="shared" si="38"/>
        <v>0</v>
      </c>
      <c r="AI416" s="15">
        <f t="shared" si="41"/>
        <v>0</v>
      </c>
      <c r="AJ416" s="41"/>
      <c r="AK416" s="41"/>
      <c r="AL416" s="41"/>
      <c r="AM416" s="41"/>
      <c r="AN416" s="41"/>
      <c r="AO416" s="40"/>
      <c r="AP416" s="40"/>
      <c r="AQ416" s="40"/>
      <c r="AR416" s="40"/>
      <c r="AS416" s="40"/>
      <c r="AT416" s="40"/>
      <c r="AU416" s="40"/>
      <c r="AV416" s="39"/>
      <c r="AW416" s="39"/>
      <c r="AX416" s="39"/>
      <c r="AY416" s="39"/>
      <c r="AZ416" s="39"/>
      <c r="BA416" s="39"/>
      <c r="BB416" s="39"/>
      <c r="BC416" s="39"/>
      <c r="BD416" s="39"/>
      <c r="BE416" s="39"/>
      <c r="BF416" s="39"/>
      <c r="BG416" s="39"/>
    </row>
    <row r="417" spans="1:59" ht="15.6" x14ac:dyDescent="0.25">
      <c r="A417" s="39"/>
      <c r="B417" s="40"/>
      <c r="C417" s="40"/>
      <c r="D417" s="40"/>
      <c r="E417" s="40"/>
      <c r="F417" s="49"/>
      <c r="G417" s="15"/>
      <c r="H417" s="15">
        <v>7</v>
      </c>
      <c r="I417" s="15">
        <f t="shared" si="40"/>
        <v>110</v>
      </c>
      <c r="J417" s="49"/>
      <c r="K417" s="49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  <c r="AB417" s="41"/>
      <c r="AC417" s="42" t="s">
        <v>514</v>
      </c>
      <c r="AD417" s="42">
        <v>-23</v>
      </c>
      <c r="AE417" s="43">
        <v>-17</v>
      </c>
      <c r="AF417" s="42">
        <v>260</v>
      </c>
      <c r="AG417" s="42">
        <v>-3.4</v>
      </c>
      <c r="AH417" s="15">
        <f t="shared" si="38"/>
        <v>0</v>
      </c>
      <c r="AI417" s="15">
        <f t="shared" si="41"/>
        <v>0</v>
      </c>
      <c r="AJ417" s="41"/>
      <c r="AK417" s="41"/>
      <c r="AL417" s="41"/>
      <c r="AM417" s="41"/>
      <c r="AN417" s="41"/>
      <c r="AO417" s="40"/>
      <c r="AP417" s="40"/>
      <c r="AQ417" s="40"/>
      <c r="AR417" s="40"/>
      <c r="AS417" s="40"/>
      <c r="AT417" s="40"/>
      <c r="AU417" s="40"/>
      <c r="AV417" s="39"/>
      <c r="AW417" s="39"/>
      <c r="AX417" s="39"/>
      <c r="AY417" s="39"/>
      <c r="AZ417" s="39"/>
      <c r="BA417" s="39"/>
      <c r="BB417" s="39"/>
      <c r="BC417" s="39"/>
      <c r="BD417" s="39"/>
      <c r="BE417" s="39"/>
      <c r="BF417" s="39"/>
      <c r="BG417" s="39"/>
    </row>
    <row r="418" spans="1:59" ht="15.6" x14ac:dyDescent="0.25">
      <c r="A418" s="39"/>
      <c r="B418" s="40"/>
      <c r="C418" s="40"/>
      <c r="D418" s="40"/>
      <c r="E418" s="40"/>
      <c r="F418" s="49"/>
      <c r="G418" s="15"/>
      <c r="H418" s="15">
        <v>8</v>
      </c>
      <c r="I418" s="15">
        <f t="shared" si="40"/>
        <v>120</v>
      </c>
      <c r="J418" s="49"/>
      <c r="K418" s="49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  <c r="AA418" s="40"/>
      <c r="AB418" s="41"/>
      <c r="AC418" s="42" t="s">
        <v>515</v>
      </c>
      <c r="AD418" s="42">
        <v>-16</v>
      </c>
      <c r="AE418" s="43">
        <v>-10</v>
      </c>
      <c r="AF418" s="42">
        <v>241</v>
      </c>
      <c r="AG418" s="42">
        <v>-0.9</v>
      </c>
      <c r="AH418" s="15">
        <f t="shared" si="38"/>
        <v>0</v>
      </c>
      <c r="AI418" s="15">
        <f t="shared" si="41"/>
        <v>0</v>
      </c>
      <c r="AJ418" s="41"/>
      <c r="AK418" s="41"/>
      <c r="AL418" s="41"/>
      <c r="AM418" s="41"/>
      <c r="AN418" s="41"/>
      <c r="AO418" s="40"/>
      <c r="AP418" s="40"/>
      <c r="AQ418" s="40"/>
      <c r="AR418" s="40"/>
      <c r="AS418" s="40"/>
      <c r="AT418" s="40"/>
      <c r="AU418" s="40"/>
      <c r="AV418" s="39"/>
      <c r="AW418" s="39"/>
      <c r="AX418" s="39"/>
      <c r="AY418" s="39"/>
      <c r="AZ418" s="39"/>
      <c r="BA418" s="39"/>
      <c r="BB418" s="39"/>
      <c r="BC418" s="39"/>
      <c r="BD418" s="39"/>
      <c r="BE418" s="39"/>
      <c r="BF418" s="39"/>
      <c r="BG418" s="39"/>
    </row>
    <row r="419" spans="1:59" ht="15.6" x14ac:dyDescent="0.25">
      <c r="A419" s="39"/>
      <c r="B419" s="40"/>
      <c r="C419" s="40"/>
      <c r="D419" s="40"/>
      <c r="E419" s="40"/>
      <c r="F419" s="49"/>
      <c r="G419" s="15"/>
      <c r="H419" s="15">
        <v>9</v>
      </c>
      <c r="I419" s="15">
        <f t="shared" si="40"/>
        <v>130</v>
      </c>
      <c r="J419" s="49"/>
      <c r="K419" s="49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  <c r="AA419" s="40"/>
      <c r="AB419" s="41"/>
      <c r="AC419" s="42" t="s">
        <v>516</v>
      </c>
      <c r="AD419" s="42">
        <v>-30</v>
      </c>
      <c r="AE419" s="43">
        <v>-22</v>
      </c>
      <c r="AF419" s="42">
        <v>273</v>
      </c>
      <c r="AG419" s="42">
        <v>-6</v>
      </c>
      <c r="AH419" s="15">
        <f t="shared" si="38"/>
        <v>0</v>
      </c>
      <c r="AI419" s="15">
        <f t="shared" si="41"/>
        <v>0</v>
      </c>
      <c r="AJ419" s="41"/>
      <c r="AK419" s="41"/>
      <c r="AL419" s="41"/>
      <c r="AM419" s="41"/>
      <c r="AN419" s="41"/>
      <c r="AO419" s="40"/>
      <c r="AP419" s="40"/>
      <c r="AQ419" s="40"/>
      <c r="AR419" s="40"/>
      <c r="AS419" s="40"/>
      <c r="AT419" s="40"/>
      <c r="AU419" s="40"/>
      <c r="AV419" s="39"/>
      <c r="AW419" s="39"/>
      <c r="AX419" s="39"/>
      <c r="AY419" s="39"/>
      <c r="AZ419" s="39"/>
      <c r="BA419" s="39"/>
      <c r="BB419" s="39"/>
      <c r="BC419" s="39"/>
      <c r="BD419" s="39"/>
      <c r="BE419" s="39"/>
      <c r="BF419" s="39"/>
      <c r="BG419" s="39"/>
    </row>
    <row r="420" spans="1:59" ht="15.6" x14ac:dyDescent="0.25">
      <c r="A420" s="39"/>
      <c r="B420" s="40"/>
      <c r="C420" s="40"/>
      <c r="D420" s="40"/>
      <c r="E420" s="40"/>
      <c r="F420" s="49"/>
      <c r="G420" s="15"/>
      <c r="H420" s="15">
        <v>10</v>
      </c>
      <c r="I420" s="15">
        <f t="shared" si="40"/>
        <v>140</v>
      </c>
      <c r="J420" s="49"/>
      <c r="K420" s="49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  <c r="AA420" s="40"/>
      <c r="AB420" s="41"/>
      <c r="AC420" s="42" t="s">
        <v>517</v>
      </c>
      <c r="AD420" s="42">
        <v>-29</v>
      </c>
      <c r="AE420" s="43">
        <v>-22</v>
      </c>
      <c r="AF420" s="42">
        <v>272</v>
      </c>
      <c r="AG420" s="42">
        <v>-6.7</v>
      </c>
      <c r="AH420" s="15">
        <f t="shared" si="38"/>
        <v>0</v>
      </c>
      <c r="AI420" s="15">
        <f t="shared" si="41"/>
        <v>0</v>
      </c>
      <c r="AJ420" s="41"/>
      <c r="AK420" s="41"/>
      <c r="AL420" s="41"/>
      <c r="AM420" s="41"/>
      <c r="AN420" s="41"/>
      <c r="AO420" s="40"/>
      <c r="AP420" s="40"/>
      <c r="AQ420" s="40"/>
      <c r="AR420" s="40"/>
      <c r="AS420" s="40"/>
      <c r="AT420" s="40"/>
      <c r="AU420" s="40"/>
      <c r="AV420" s="39"/>
      <c r="AW420" s="39"/>
      <c r="AX420" s="39"/>
      <c r="AY420" s="39"/>
      <c r="AZ420" s="39"/>
      <c r="BA420" s="39"/>
      <c r="BB420" s="39"/>
      <c r="BC420" s="39"/>
      <c r="BD420" s="39"/>
      <c r="BE420" s="39"/>
      <c r="BF420" s="39"/>
      <c r="BG420" s="39"/>
    </row>
    <row r="421" spans="1:59" ht="15.6" x14ac:dyDescent="0.25">
      <c r="A421" s="39"/>
      <c r="B421" s="40"/>
      <c r="C421" s="40"/>
      <c r="D421" s="40"/>
      <c r="E421" s="40"/>
      <c r="F421" s="49"/>
      <c r="G421" s="15"/>
      <c r="H421" s="15">
        <v>11</v>
      </c>
      <c r="I421" s="15">
        <f t="shared" si="40"/>
        <v>150</v>
      </c>
      <c r="J421" s="49"/>
      <c r="K421" s="49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  <c r="AA421" s="40"/>
      <c r="AB421" s="41"/>
      <c r="AC421" s="42" t="s">
        <v>518</v>
      </c>
      <c r="AD421" s="42">
        <v>-30</v>
      </c>
      <c r="AE421" s="43">
        <v>-23</v>
      </c>
      <c r="AF421" s="42">
        <v>265</v>
      </c>
      <c r="AG421" s="42">
        <v>-7.5</v>
      </c>
      <c r="AH421" s="15">
        <f t="shared" si="38"/>
        <v>0</v>
      </c>
      <c r="AI421" s="15">
        <f t="shared" si="41"/>
        <v>0</v>
      </c>
      <c r="AJ421" s="41"/>
      <c r="AK421" s="41"/>
      <c r="AL421" s="41"/>
      <c r="AM421" s="41"/>
      <c r="AN421" s="41"/>
      <c r="AO421" s="40"/>
      <c r="AP421" s="40"/>
      <c r="AQ421" s="40"/>
      <c r="AR421" s="40"/>
      <c r="AS421" s="40"/>
      <c r="AT421" s="40"/>
      <c r="AU421" s="40"/>
      <c r="AV421" s="39"/>
      <c r="AW421" s="39"/>
      <c r="AX421" s="39"/>
      <c r="AY421" s="39"/>
      <c r="AZ421" s="39"/>
      <c r="BA421" s="39"/>
      <c r="BB421" s="39"/>
      <c r="BC421" s="39"/>
      <c r="BD421" s="39"/>
      <c r="BE421" s="39"/>
      <c r="BF421" s="39"/>
      <c r="BG421" s="39"/>
    </row>
    <row r="422" spans="1:59" ht="15.6" x14ac:dyDescent="0.25">
      <c r="A422" s="39"/>
      <c r="B422" s="40"/>
      <c r="C422" s="40"/>
      <c r="D422" s="40"/>
      <c r="E422" s="40"/>
      <c r="F422" s="49"/>
      <c r="G422" s="15"/>
      <c r="H422" s="15">
        <v>12</v>
      </c>
      <c r="I422" s="15">
        <f t="shared" si="40"/>
        <v>160</v>
      </c>
      <c r="J422" s="49"/>
      <c r="K422" s="49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1"/>
      <c r="AC422" s="42" t="s">
        <v>519</v>
      </c>
      <c r="AD422" s="42">
        <v>-26</v>
      </c>
      <c r="AE422" s="43">
        <v>-20</v>
      </c>
      <c r="AF422" s="42">
        <v>268</v>
      </c>
      <c r="AG422" s="42">
        <v>-4.5</v>
      </c>
      <c r="AH422" s="15">
        <f t="shared" si="38"/>
        <v>0</v>
      </c>
      <c r="AI422" s="15">
        <f t="shared" si="41"/>
        <v>0</v>
      </c>
      <c r="AJ422" s="41"/>
      <c r="AK422" s="41"/>
      <c r="AL422" s="41"/>
      <c r="AM422" s="41"/>
      <c r="AN422" s="41"/>
      <c r="AO422" s="40"/>
      <c r="AP422" s="40"/>
      <c r="AQ422" s="40"/>
      <c r="AR422" s="40"/>
      <c r="AS422" s="40"/>
      <c r="AT422" s="40"/>
      <c r="AU422" s="40"/>
      <c r="AV422" s="39"/>
      <c r="AW422" s="39"/>
      <c r="AX422" s="39"/>
      <c r="AY422" s="39"/>
      <c r="AZ422" s="39"/>
      <c r="BA422" s="39"/>
      <c r="BB422" s="39"/>
      <c r="BC422" s="39"/>
      <c r="BD422" s="39"/>
      <c r="BE422" s="39"/>
      <c r="BF422" s="39"/>
      <c r="BG422" s="39"/>
    </row>
    <row r="423" spans="1:59" ht="15.6" x14ac:dyDescent="0.25">
      <c r="A423" s="39"/>
      <c r="B423" s="40"/>
      <c r="C423" s="40"/>
      <c r="D423" s="40"/>
      <c r="E423" s="40"/>
      <c r="F423" s="49"/>
      <c r="G423" s="15"/>
      <c r="H423" s="15">
        <v>13</v>
      </c>
      <c r="I423" s="15">
        <f t="shared" si="40"/>
        <v>170</v>
      </c>
      <c r="J423" s="49"/>
      <c r="K423" s="49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  <c r="AB423" s="41"/>
      <c r="AC423" s="42" t="s">
        <v>520</v>
      </c>
      <c r="AD423" s="42">
        <v>-17</v>
      </c>
      <c r="AE423" s="43">
        <v>-13</v>
      </c>
      <c r="AF423" s="42">
        <v>239</v>
      </c>
      <c r="AG423" s="42">
        <v>-1.2</v>
      </c>
      <c r="AH423" s="15">
        <f t="shared" si="38"/>
        <v>0</v>
      </c>
      <c r="AI423" s="15">
        <f t="shared" si="41"/>
        <v>0</v>
      </c>
      <c r="AJ423" s="41"/>
      <c r="AK423" s="41"/>
      <c r="AL423" s="41"/>
      <c r="AM423" s="41"/>
      <c r="AN423" s="41"/>
      <c r="AO423" s="40"/>
      <c r="AP423" s="40"/>
      <c r="AQ423" s="40"/>
      <c r="AR423" s="40"/>
      <c r="AS423" s="40"/>
      <c r="AT423" s="40"/>
      <c r="AU423" s="40"/>
      <c r="AV423" s="39"/>
      <c r="AW423" s="39"/>
      <c r="AX423" s="39"/>
      <c r="AY423" s="39"/>
      <c r="AZ423" s="39"/>
      <c r="BA423" s="39"/>
      <c r="BB423" s="39"/>
      <c r="BC423" s="39"/>
      <c r="BD423" s="39"/>
      <c r="BE423" s="39"/>
      <c r="BF423" s="39"/>
      <c r="BG423" s="39"/>
    </row>
    <row r="424" spans="1:59" ht="15.6" x14ac:dyDescent="0.25">
      <c r="A424" s="39"/>
      <c r="B424" s="40"/>
      <c r="C424" s="40"/>
      <c r="D424" s="40"/>
      <c r="E424" s="40"/>
      <c r="F424" s="49"/>
      <c r="G424" s="15"/>
      <c r="H424" s="15">
        <v>14</v>
      </c>
      <c r="I424" s="15">
        <f t="shared" si="40"/>
        <v>180</v>
      </c>
      <c r="J424" s="49"/>
      <c r="K424" s="49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1"/>
      <c r="AC424" s="42" t="s">
        <v>521</v>
      </c>
      <c r="AD424" s="42">
        <v>-12</v>
      </c>
      <c r="AE424" s="43">
        <v>-7</v>
      </c>
      <c r="AF424" s="42">
        <v>253</v>
      </c>
      <c r="AG424" s="42">
        <v>1</v>
      </c>
      <c r="AH424" s="15">
        <f t="shared" si="38"/>
        <v>0</v>
      </c>
      <c r="AI424" s="15">
        <f t="shared" si="41"/>
        <v>0</v>
      </c>
      <c r="AJ424" s="41"/>
      <c r="AK424" s="41"/>
      <c r="AL424" s="41"/>
      <c r="AM424" s="41"/>
      <c r="AN424" s="41"/>
      <c r="AO424" s="40"/>
      <c r="AP424" s="40"/>
      <c r="AQ424" s="40"/>
      <c r="AR424" s="40"/>
      <c r="AS424" s="40"/>
      <c r="AT424" s="40"/>
      <c r="AU424" s="40"/>
      <c r="AV424" s="39"/>
      <c r="AW424" s="39"/>
      <c r="AX424" s="39"/>
      <c r="AY424" s="39"/>
      <c r="AZ424" s="39"/>
      <c r="BA424" s="39"/>
      <c r="BB424" s="39"/>
      <c r="BC424" s="39"/>
      <c r="BD424" s="39"/>
      <c r="BE424" s="39"/>
      <c r="BF424" s="39"/>
      <c r="BG424" s="39"/>
    </row>
    <row r="425" spans="1:59" ht="31.5" customHeight="1" x14ac:dyDescent="0.25">
      <c r="A425" s="39"/>
      <c r="B425" s="40"/>
      <c r="C425" s="40"/>
      <c r="D425" s="40"/>
      <c r="E425" s="40"/>
      <c r="F425" s="49"/>
      <c r="G425" s="15"/>
      <c r="H425" s="15">
        <v>15</v>
      </c>
      <c r="I425" s="15">
        <f t="shared" si="40"/>
        <v>190</v>
      </c>
      <c r="J425" s="49"/>
      <c r="K425" s="49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1"/>
      <c r="AC425" s="42" t="s">
        <v>522</v>
      </c>
      <c r="AD425" s="42">
        <v>-21</v>
      </c>
      <c r="AE425" s="43">
        <v>-17</v>
      </c>
      <c r="AF425" s="42">
        <v>249</v>
      </c>
      <c r="AG425" s="42">
        <v>-3.1</v>
      </c>
      <c r="AH425" s="15">
        <f t="shared" si="38"/>
        <v>0</v>
      </c>
      <c r="AI425" s="15">
        <f t="shared" si="41"/>
        <v>0</v>
      </c>
      <c r="AJ425" s="41"/>
      <c r="AK425" s="41"/>
      <c r="AL425" s="41"/>
      <c r="AM425" s="41"/>
      <c r="AN425" s="41"/>
      <c r="AO425" s="40"/>
      <c r="AP425" s="40"/>
      <c r="AQ425" s="40"/>
      <c r="AR425" s="40"/>
      <c r="AS425" s="40"/>
      <c r="AT425" s="40"/>
      <c r="AU425" s="40"/>
      <c r="AV425" s="39"/>
      <c r="AW425" s="39"/>
      <c r="AX425" s="39"/>
      <c r="AY425" s="39"/>
      <c r="AZ425" s="39"/>
      <c r="BA425" s="39"/>
      <c r="BB425" s="39"/>
      <c r="BC425" s="39"/>
      <c r="BD425" s="39"/>
      <c r="BE425" s="39"/>
      <c r="BF425" s="39"/>
      <c r="BG425" s="39"/>
    </row>
    <row r="426" spans="1:59" ht="15.6" customHeight="1" x14ac:dyDescent="0.25">
      <c r="A426" s="39"/>
      <c r="B426" s="40"/>
      <c r="C426" s="40"/>
      <c r="D426" s="40"/>
      <c r="E426" s="40"/>
      <c r="F426" s="49"/>
      <c r="G426" s="15"/>
      <c r="H426" s="15">
        <v>16</v>
      </c>
      <c r="I426" s="15">
        <f t="shared" si="40"/>
        <v>200</v>
      </c>
      <c r="J426" s="49"/>
      <c r="K426" s="49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1"/>
      <c r="AC426" s="46" t="s">
        <v>51</v>
      </c>
      <c r="AD426" s="45"/>
      <c r="AE426" s="45"/>
      <c r="AF426" s="45"/>
      <c r="AG426" s="44"/>
      <c r="AH426" s="15">
        <f t="shared" si="38"/>
        <v>1</v>
      </c>
      <c r="AI426" s="15"/>
      <c r="AJ426" s="41"/>
      <c r="AK426" s="41"/>
      <c r="AL426" s="41"/>
      <c r="AM426" s="41"/>
      <c r="AN426" s="41"/>
      <c r="AO426" s="40"/>
      <c r="AP426" s="40"/>
      <c r="AQ426" s="40"/>
      <c r="AR426" s="40"/>
      <c r="AS426" s="40"/>
      <c r="AT426" s="40"/>
      <c r="AU426" s="40"/>
      <c r="AV426" s="39"/>
      <c r="AW426" s="39"/>
      <c r="AX426" s="39"/>
      <c r="AY426" s="39"/>
      <c r="AZ426" s="39"/>
      <c r="BA426" s="39"/>
      <c r="BB426" s="39"/>
      <c r="BC426" s="39"/>
      <c r="BD426" s="39"/>
      <c r="BE426" s="39"/>
      <c r="BF426" s="39"/>
      <c r="BG426" s="39"/>
    </row>
    <row r="427" spans="1:59" ht="15.6" x14ac:dyDescent="0.25">
      <c r="A427" s="39"/>
      <c r="B427" s="40"/>
      <c r="C427" s="40"/>
      <c r="D427" s="40"/>
      <c r="E427" s="40"/>
      <c r="F427" s="49"/>
      <c r="G427" s="15"/>
      <c r="H427" s="15">
        <v>17</v>
      </c>
      <c r="I427" s="15">
        <f t="shared" si="40"/>
        <v>210</v>
      </c>
      <c r="J427" s="49"/>
      <c r="K427" s="49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  <c r="AB427" s="41"/>
      <c r="AC427" s="42" t="s">
        <v>523</v>
      </c>
      <c r="AD427" s="42">
        <v>-36</v>
      </c>
      <c r="AE427" s="43">
        <v>-23</v>
      </c>
      <c r="AF427" s="42">
        <v>252</v>
      </c>
      <c r="AG427" s="42">
        <v>-5.3</v>
      </c>
      <c r="AH427" s="15">
        <f t="shared" si="38"/>
        <v>0</v>
      </c>
      <c r="AI427" s="15">
        <f>AH426</f>
        <v>1</v>
      </c>
      <c r="AJ427" s="41"/>
      <c r="AK427" s="41"/>
      <c r="AL427" s="41"/>
      <c r="AM427" s="41"/>
      <c r="AN427" s="41"/>
      <c r="AO427" s="40"/>
      <c r="AP427" s="40"/>
      <c r="AQ427" s="40"/>
      <c r="AR427" s="40"/>
      <c r="AS427" s="40"/>
      <c r="AT427" s="40"/>
      <c r="AU427" s="40"/>
      <c r="AV427" s="39"/>
      <c r="AW427" s="39"/>
      <c r="AX427" s="39"/>
      <c r="AY427" s="39"/>
      <c r="AZ427" s="39"/>
      <c r="BA427" s="39"/>
      <c r="BB427" s="39"/>
      <c r="BC427" s="39"/>
      <c r="BD427" s="39"/>
      <c r="BE427" s="39"/>
      <c r="BF427" s="39"/>
      <c r="BG427" s="39"/>
    </row>
    <row r="428" spans="1:59" ht="15.6" x14ac:dyDescent="0.25">
      <c r="A428" s="39"/>
      <c r="B428" s="40"/>
      <c r="C428" s="40"/>
      <c r="D428" s="40"/>
      <c r="E428" s="40"/>
      <c r="F428" s="49"/>
      <c r="G428" s="15"/>
      <c r="H428" s="15">
        <v>18</v>
      </c>
      <c r="I428" s="15">
        <f t="shared" si="40"/>
        <v>220</v>
      </c>
      <c r="J428" s="49"/>
      <c r="K428" s="49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1"/>
      <c r="AC428" s="42" t="s">
        <v>524</v>
      </c>
      <c r="AD428" s="42">
        <v>-32</v>
      </c>
      <c r="AE428" s="43">
        <v>-18</v>
      </c>
      <c r="AF428" s="42">
        <v>237</v>
      </c>
      <c r="AG428" s="42">
        <v>-4.5</v>
      </c>
      <c r="AH428" s="15">
        <f t="shared" si="38"/>
        <v>0</v>
      </c>
      <c r="AI428" s="15">
        <f>AI427+$AH$426</f>
        <v>2</v>
      </c>
      <c r="AJ428" s="41"/>
      <c r="AK428" s="41"/>
      <c r="AL428" s="41"/>
      <c r="AM428" s="41"/>
      <c r="AN428" s="41"/>
      <c r="AO428" s="40"/>
      <c r="AP428" s="40"/>
      <c r="AQ428" s="40"/>
      <c r="AR428" s="40"/>
      <c r="AS428" s="40"/>
      <c r="AT428" s="40"/>
      <c r="AU428" s="40"/>
      <c r="AV428" s="39"/>
      <c r="AW428" s="39"/>
      <c r="AX428" s="39"/>
      <c r="AY428" s="39"/>
      <c r="AZ428" s="39"/>
      <c r="BA428" s="39"/>
      <c r="BB428" s="39"/>
      <c r="BC428" s="39"/>
      <c r="BD428" s="39"/>
      <c r="BE428" s="39"/>
      <c r="BF428" s="39"/>
      <c r="BG428" s="39"/>
    </row>
    <row r="429" spans="1:59" ht="15.6" x14ac:dyDescent="0.25">
      <c r="A429" s="39"/>
      <c r="B429" s="40"/>
      <c r="C429" s="40"/>
      <c r="D429" s="40"/>
      <c r="E429" s="40"/>
      <c r="F429" s="49"/>
      <c r="G429" s="15"/>
      <c r="H429" s="15">
        <v>19</v>
      </c>
      <c r="I429" s="15">
        <f t="shared" si="40"/>
        <v>230</v>
      </c>
      <c r="J429" s="49"/>
      <c r="K429" s="49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1"/>
      <c r="AC429" s="42" t="s">
        <v>525</v>
      </c>
      <c r="AD429" s="42">
        <v>-39</v>
      </c>
      <c r="AE429" s="43">
        <v>-26</v>
      </c>
      <c r="AF429" s="42">
        <v>264</v>
      </c>
      <c r="AG429" s="42">
        <v>-6.3</v>
      </c>
      <c r="AH429" s="15">
        <f t="shared" si="38"/>
        <v>0</v>
      </c>
      <c r="AI429" s="15">
        <f>AI428+$AH$426</f>
        <v>3</v>
      </c>
      <c r="AJ429" s="41"/>
      <c r="AK429" s="41"/>
      <c r="AL429" s="41"/>
      <c r="AM429" s="41"/>
      <c r="AN429" s="41"/>
      <c r="AO429" s="40"/>
      <c r="AP429" s="40"/>
      <c r="AQ429" s="40"/>
      <c r="AR429" s="40"/>
      <c r="AS429" s="40"/>
      <c r="AT429" s="40"/>
      <c r="AU429" s="40"/>
      <c r="AV429" s="39"/>
      <c r="AW429" s="39"/>
      <c r="AX429" s="39"/>
      <c r="AY429" s="39"/>
      <c r="AZ429" s="39"/>
      <c r="BA429" s="39"/>
      <c r="BB429" s="39"/>
      <c r="BC429" s="39"/>
      <c r="BD429" s="39"/>
      <c r="BE429" s="39"/>
      <c r="BF429" s="39"/>
      <c r="BG429" s="39"/>
    </row>
    <row r="430" spans="1:59" ht="15.6" x14ac:dyDescent="0.25">
      <c r="A430" s="39"/>
      <c r="B430" s="40"/>
      <c r="C430" s="40"/>
      <c r="D430" s="40"/>
      <c r="E430" s="40"/>
      <c r="F430" s="49"/>
      <c r="G430" s="15"/>
      <c r="H430" s="15">
        <v>20</v>
      </c>
      <c r="I430" s="15">
        <f t="shared" si="40"/>
        <v>240</v>
      </c>
      <c r="J430" s="49"/>
      <c r="K430" s="49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  <c r="AB430" s="41"/>
      <c r="AC430" s="42" t="s">
        <v>52</v>
      </c>
      <c r="AD430" s="42">
        <v>-33</v>
      </c>
      <c r="AE430" s="43">
        <v>-20</v>
      </c>
      <c r="AF430" s="42">
        <v>237</v>
      </c>
      <c r="AG430" s="42">
        <v>-5.2</v>
      </c>
      <c r="AH430" s="15">
        <f t="shared" si="38"/>
        <v>0</v>
      </c>
      <c r="AI430" s="15">
        <f>AI429+$AH$426</f>
        <v>4</v>
      </c>
      <c r="AJ430" s="41"/>
      <c r="AK430" s="41"/>
      <c r="AL430" s="41"/>
      <c r="AM430" s="41"/>
      <c r="AN430" s="41"/>
      <c r="AO430" s="40"/>
      <c r="AP430" s="40"/>
      <c r="AQ430" s="40"/>
      <c r="AR430" s="40"/>
      <c r="AS430" s="40"/>
      <c r="AT430" s="40"/>
      <c r="AU430" s="40"/>
      <c r="AV430" s="39"/>
      <c r="AW430" s="39"/>
      <c r="AX430" s="39"/>
      <c r="AY430" s="39"/>
      <c r="AZ430" s="39"/>
      <c r="BA430" s="39"/>
      <c r="BB430" s="39"/>
      <c r="BC430" s="39"/>
      <c r="BD430" s="39"/>
      <c r="BE430" s="39"/>
      <c r="BF430" s="39"/>
      <c r="BG430" s="39"/>
    </row>
    <row r="431" spans="1:59" ht="15.6" x14ac:dyDescent="0.25">
      <c r="A431" s="39"/>
      <c r="B431" s="40"/>
      <c r="C431" s="40"/>
      <c r="D431" s="40"/>
      <c r="E431" s="40"/>
      <c r="F431" s="49"/>
      <c r="G431" s="114" t="s">
        <v>638</v>
      </c>
      <c r="H431" s="114"/>
      <c r="I431" s="114"/>
      <c r="J431" s="49"/>
      <c r="K431" s="49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  <c r="AA431" s="40"/>
      <c r="AB431" s="41"/>
      <c r="AC431" s="42" t="s">
        <v>526</v>
      </c>
      <c r="AD431" s="42">
        <v>-36</v>
      </c>
      <c r="AE431" s="43">
        <v>-22</v>
      </c>
      <c r="AF431" s="42">
        <v>245</v>
      </c>
      <c r="AG431" s="42">
        <v>-5.7</v>
      </c>
      <c r="AH431" s="15">
        <f t="shared" si="38"/>
        <v>0</v>
      </c>
      <c r="AI431" s="15">
        <f>AI430+$AH$426</f>
        <v>5</v>
      </c>
      <c r="AJ431" s="41"/>
      <c r="AK431" s="41"/>
      <c r="AL431" s="41"/>
      <c r="AM431" s="41"/>
      <c r="AN431" s="41"/>
      <c r="AO431" s="40"/>
      <c r="AP431" s="40"/>
      <c r="AQ431" s="40"/>
      <c r="AR431" s="40"/>
      <c r="AS431" s="40"/>
      <c r="AT431" s="40"/>
      <c r="AU431" s="40"/>
      <c r="AV431" s="39"/>
      <c r="AW431" s="39"/>
      <c r="AX431" s="39"/>
      <c r="AY431" s="39"/>
      <c r="AZ431" s="39"/>
      <c r="BA431" s="39"/>
      <c r="BB431" s="39"/>
      <c r="BC431" s="39"/>
      <c r="BD431" s="39"/>
      <c r="BE431" s="39"/>
      <c r="BF431" s="39"/>
      <c r="BG431" s="39"/>
    </row>
    <row r="432" spans="1:59" ht="47.25" customHeight="1" x14ac:dyDescent="0.25">
      <c r="A432" s="39"/>
      <c r="B432" s="40"/>
      <c r="C432" s="40"/>
      <c r="D432" s="40"/>
      <c r="E432" s="40"/>
      <c r="F432" s="49"/>
      <c r="G432" s="15"/>
      <c r="H432" s="15" t="s">
        <v>637</v>
      </c>
      <c r="I432" s="15" t="s">
        <v>636</v>
      </c>
      <c r="J432" s="49"/>
      <c r="K432" s="49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  <c r="AA432" s="40"/>
      <c r="AB432" s="41"/>
      <c r="AC432" s="42" t="s">
        <v>527</v>
      </c>
      <c r="AD432" s="42">
        <v>-36</v>
      </c>
      <c r="AE432" s="43">
        <v>-22</v>
      </c>
      <c r="AF432" s="42">
        <v>246</v>
      </c>
      <c r="AG432" s="42">
        <v>-5.0999999999999996</v>
      </c>
      <c r="AH432" s="15">
        <f t="shared" si="38"/>
        <v>0</v>
      </c>
      <c r="AI432" s="15">
        <f>AI431+$AH$426</f>
        <v>6</v>
      </c>
      <c r="AJ432" s="41"/>
      <c r="AK432" s="41"/>
      <c r="AL432" s="41"/>
      <c r="AM432" s="41"/>
      <c r="AN432" s="41"/>
      <c r="AO432" s="40"/>
      <c r="AP432" s="40"/>
      <c r="AQ432" s="40"/>
      <c r="AR432" s="40"/>
      <c r="AS432" s="40"/>
      <c r="AT432" s="40"/>
      <c r="AU432" s="40"/>
      <c r="AV432" s="39"/>
      <c r="AW432" s="39"/>
      <c r="AX432" s="39"/>
      <c r="AY432" s="39"/>
      <c r="AZ432" s="39"/>
      <c r="BA432" s="39"/>
      <c r="BB432" s="39"/>
      <c r="BC432" s="39"/>
      <c r="BD432" s="39"/>
      <c r="BE432" s="39"/>
      <c r="BF432" s="39"/>
      <c r="BG432" s="39"/>
    </row>
    <row r="433" spans="1:59" ht="16.5" customHeight="1" x14ac:dyDescent="0.25">
      <c r="A433" s="39"/>
      <c r="B433" s="40"/>
      <c r="C433" s="40"/>
      <c r="D433" s="40"/>
      <c r="E433" s="40"/>
      <c r="F433" s="49"/>
      <c r="G433" s="15"/>
      <c r="H433" s="15">
        <v>1</v>
      </c>
      <c r="I433" s="15">
        <v>20</v>
      </c>
      <c r="J433" s="49"/>
      <c r="K433" s="49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  <c r="AB433" s="41"/>
      <c r="AC433" s="46" t="s">
        <v>528</v>
      </c>
      <c r="AD433" s="45"/>
      <c r="AE433" s="45"/>
      <c r="AF433" s="45"/>
      <c r="AG433" s="44"/>
      <c r="AH433" s="15">
        <f t="shared" si="38"/>
        <v>0</v>
      </c>
      <c r="AI433" s="15"/>
      <c r="AJ433" s="41"/>
      <c r="AK433" s="41"/>
      <c r="AL433" s="41"/>
      <c r="AM433" s="41"/>
      <c r="AN433" s="41"/>
      <c r="AO433" s="40"/>
      <c r="AP433" s="40"/>
      <c r="AQ433" s="40"/>
      <c r="AR433" s="40"/>
      <c r="AS433" s="40"/>
      <c r="AT433" s="40"/>
      <c r="AU433" s="40"/>
      <c r="AV433" s="39"/>
      <c r="AW433" s="39"/>
      <c r="AX433" s="39"/>
      <c r="AY433" s="39"/>
      <c r="AZ433" s="39"/>
      <c r="BA433" s="39"/>
      <c r="BB433" s="39"/>
      <c r="BC433" s="39"/>
      <c r="BD433" s="39"/>
      <c r="BE433" s="39"/>
      <c r="BF433" s="39"/>
      <c r="BG433" s="39"/>
    </row>
    <row r="434" spans="1:59" ht="43.2" customHeight="1" x14ac:dyDescent="0.25">
      <c r="A434" s="39"/>
      <c r="B434" s="40"/>
      <c r="C434" s="40"/>
      <c r="D434" s="40"/>
      <c r="E434" s="40"/>
      <c r="F434" s="49"/>
      <c r="G434" s="114" t="s">
        <v>635</v>
      </c>
      <c r="H434" s="114"/>
      <c r="I434" s="114"/>
      <c r="J434" s="49"/>
      <c r="K434" s="49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  <c r="AA434" s="40"/>
      <c r="AB434" s="41"/>
      <c r="AC434" s="42" t="s">
        <v>529</v>
      </c>
      <c r="AD434" s="42">
        <v>-14</v>
      </c>
      <c r="AE434" s="43">
        <v>-5</v>
      </c>
      <c r="AF434" s="42">
        <v>186</v>
      </c>
      <c r="AG434" s="42">
        <v>1.8</v>
      </c>
      <c r="AH434" s="15">
        <f t="shared" si="38"/>
        <v>0</v>
      </c>
      <c r="AI434" s="15">
        <f>AH433</f>
        <v>0</v>
      </c>
      <c r="AJ434" s="41"/>
      <c r="AK434" s="41"/>
      <c r="AL434" s="41"/>
      <c r="AM434" s="41"/>
      <c r="AN434" s="41"/>
      <c r="AO434" s="40"/>
      <c r="AP434" s="40"/>
      <c r="AQ434" s="40"/>
      <c r="AR434" s="40"/>
      <c r="AS434" s="40"/>
      <c r="AT434" s="40"/>
      <c r="AU434" s="40"/>
      <c r="AV434" s="39"/>
      <c r="AW434" s="39"/>
      <c r="AX434" s="39"/>
      <c r="AY434" s="39"/>
      <c r="AZ434" s="39"/>
      <c r="BA434" s="39"/>
      <c r="BB434" s="39"/>
      <c r="BC434" s="39"/>
      <c r="BD434" s="39"/>
      <c r="BE434" s="39"/>
      <c r="BF434" s="39"/>
      <c r="BG434" s="39"/>
    </row>
    <row r="435" spans="1:59" ht="15.6" x14ac:dyDescent="0.25">
      <c r="A435" s="39"/>
      <c r="B435" s="40"/>
      <c r="C435" s="40"/>
      <c r="D435" s="40"/>
      <c r="E435" s="40"/>
      <c r="F435" s="49"/>
      <c r="G435" s="15"/>
      <c r="H435" s="15" t="s">
        <v>30</v>
      </c>
      <c r="I435" s="15" t="s">
        <v>634</v>
      </c>
      <c r="J435" s="49"/>
      <c r="K435" s="49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  <c r="AA435" s="40"/>
      <c r="AB435" s="41"/>
      <c r="AC435" s="46" t="s">
        <v>95</v>
      </c>
      <c r="AD435" s="45"/>
      <c r="AE435" s="45"/>
      <c r="AF435" s="45"/>
      <c r="AG435" s="44"/>
      <c r="AH435" s="15">
        <f t="shared" si="38"/>
        <v>0</v>
      </c>
      <c r="AI435" s="15"/>
      <c r="AJ435" s="41"/>
      <c r="AK435" s="41"/>
      <c r="AL435" s="41"/>
      <c r="AM435" s="41"/>
      <c r="AN435" s="41"/>
      <c r="AO435" s="40"/>
      <c r="AP435" s="40"/>
      <c r="AQ435" s="40"/>
      <c r="AR435" s="40"/>
      <c r="AS435" s="40"/>
      <c r="AT435" s="40"/>
      <c r="AU435" s="40"/>
      <c r="AV435" s="39"/>
      <c r="AW435" s="39"/>
      <c r="AX435" s="39"/>
      <c r="AY435" s="39"/>
      <c r="AZ435" s="39"/>
      <c r="BA435" s="39"/>
      <c r="BB435" s="39"/>
      <c r="BC435" s="39"/>
      <c r="BD435" s="39"/>
      <c r="BE435" s="39"/>
      <c r="BF435" s="39"/>
      <c r="BG435" s="39"/>
    </row>
    <row r="436" spans="1:59" ht="15.6" x14ac:dyDescent="0.25">
      <c r="A436" s="39"/>
      <c r="B436" s="40"/>
      <c r="C436" s="40"/>
      <c r="D436" s="40"/>
      <c r="E436" s="40"/>
      <c r="F436" s="49"/>
      <c r="G436" s="15"/>
      <c r="H436" s="15">
        <v>5.0000000000000001E-3</v>
      </c>
      <c r="I436" s="15">
        <v>150</v>
      </c>
      <c r="J436" s="49"/>
      <c r="K436" s="49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  <c r="AB436" s="41"/>
      <c r="AC436" s="42" t="s">
        <v>530</v>
      </c>
      <c r="AD436" s="42">
        <v>-25</v>
      </c>
      <c r="AE436" s="43">
        <v>-14</v>
      </c>
      <c r="AF436" s="42">
        <v>230</v>
      </c>
      <c r="AG436" s="42">
        <v>-1.5</v>
      </c>
      <c r="AH436" s="15">
        <f t="shared" si="38"/>
        <v>0</v>
      </c>
      <c r="AI436" s="15">
        <f>AH435</f>
        <v>0</v>
      </c>
      <c r="AJ436" s="41"/>
      <c r="AK436" s="41"/>
      <c r="AL436" s="41"/>
      <c r="AM436" s="41"/>
      <c r="AN436" s="41"/>
      <c r="AO436" s="40"/>
      <c r="AP436" s="40"/>
      <c r="AQ436" s="40"/>
      <c r="AR436" s="40"/>
      <c r="AS436" s="40"/>
      <c r="AT436" s="40"/>
      <c r="AU436" s="40"/>
      <c r="AV436" s="39"/>
      <c r="AW436" s="39"/>
      <c r="AX436" s="39"/>
      <c r="AY436" s="39"/>
      <c r="AZ436" s="39"/>
      <c r="BA436" s="39"/>
      <c r="BB436" s="39"/>
      <c r="BC436" s="39"/>
      <c r="BD436" s="39"/>
      <c r="BE436" s="39"/>
      <c r="BF436" s="39"/>
      <c r="BG436" s="39"/>
    </row>
    <row r="437" spans="1:59" ht="31.5" customHeight="1" x14ac:dyDescent="0.25">
      <c r="A437" s="39"/>
      <c r="B437" s="40"/>
      <c r="C437" s="40"/>
      <c r="D437" s="40"/>
      <c r="E437" s="40"/>
      <c r="F437" s="49"/>
      <c r="G437" s="15"/>
      <c r="H437" s="15">
        <v>0.01</v>
      </c>
      <c r="I437" s="15">
        <v>295</v>
      </c>
      <c r="J437" s="50"/>
      <c r="K437" s="49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  <c r="AA437" s="40"/>
      <c r="AB437" s="41"/>
      <c r="AC437" s="42" t="s">
        <v>531</v>
      </c>
      <c r="AD437" s="42">
        <v>-23</v>
      </c>
      <c r="AE437" s="43">
        <v>-12</v>
      </c>
      <c r="AF437" s="42">
        <v>226</v>
      </c>
      <c r="AG437" s="42">
        <v>-1.1000000000000001</v>
      </c>
      <c r="AH437" s="15">
        <f t="shared" si="38"/>
        <v>0</v>
      </c>
      <c r="AI437" s="15">
        <f>AI436+$AH$435</f>
        <v>0</v>
      </c>
      <c r="AJ437" s="41"/>
      <c r="AK437" s="41"/>
      <c r="AL437" s="41"/>
      <c r="AM437" s="41"/>
      <c r="AN437" s="41"/>
      <c r="AO437" s="40"/>
      <c r="AP437" s="40"/>
      <c r="AQ437" s="40"/>
      <c r="AR437" s="40"/>
      <c r="AS437" s="40"/>
      <c r="AT437" s="40"/>
      <c r="AU437" s="40"/>
      <c r="AV437" s="39"/>
      <c r="AW437" s="39"/>
      <c r="AX437" s="39"/>
      <c r="AY437" s="39"/>
      <c r="AZ437" s="39"/>
      <c r="BA437" s="39"/>
      <c r="BB437" s="39"/>
      <c r="BC437" s="39"/>
      <c r="BD437" s="39"/>
      <c r="BE437" s="39"/>
      <c r="BF437" s="39"/>
      <c r="BG437" s="39"/>
    </row>
    <row r="438" spans="1:59" ht="15.6" customHeight="1" x14ac:dyDescent="0.25">
      <c r="A438" s="39"/>
      <c r="B438" s="40"/>
      <c r="C438" s="40"/>
      <c r="D438" s="40"/>
      <c r="E438" s="40"/>
      <c r="F438" s="49"/>
      <c r="G438" s="15"/>
      <c r="H438" s="15">
        <v>1.4999999999999999E-2</v>
      </c>
      <c r="I438" s="15">
        <v>440</v>
      </c>
      <c r="J438" s="49"/>
      <c r="K438" s="49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1"/>
      <c r="AC438" s="46" t="s">
        <v>161</v>
      </c>
      <c r="AD438" s="45"/>
      <c r="AE438" s="45"/>
      <c r="AF438" s="45"/>
      <c r="AG438" s="44"/>
      <c r="AH438" s="15">
        <f t="shared" si="38"/>
        <v>0</v>
      </c>
      <c r="AI438" s="15"/>
      <c r="AJ438" s="41"/>
      <c r="AK438" s="41"/>
      <c r="AL438" s="41"/>
      <c r="AM438" s="41"/>
      <c r="AN438" s="41"/>
      <c r="AO438" s="40"/>
      <c r="AP438" s="40"/>
      <c r="AQ438" s="40"/>
      <c r="AR438" s="40"/>
      <c r="AS438" s="40"/>
      <c r="AT438" s="40"/>
      <c r="AU438" s="40"/>
      <c r="AV438" s="39"/>
      <c r="AW438" s="39"/>
      <c r="AX438" s="39"/>
      <c r="AY438" s="39"/>
      <c r="AZ438" s="39"/>
      <c r="BA438" s="39"/>
      <c r="BB438" s="39"/>
      <c r="BC438" s="39"/>
      <c r="BD438" s="39"/>
      <c r="BE438" s="39"/>
      <c r="BF438" s="39"/>
      <c r="BG438" s="39"/>
    </row>
    <row r="439" spans="1:59" ht="15.6" x14ac:dyDescent="0.25">
      <c r="A439" s="39"/>
      <c r="B439" s="40"/>
      <c r="C439" s="40"/>
      <c r="D439" s="40"/>
      <c r="E439" s="40"/>
      <c r="F439" s="49"/>
      <c r="G439" s="15"/>
      <c r="H439" s="15">
        <v>0.02</v>
      </c>
      <c r="I439" s="15">
        <v>580</v>
      </c>
      <c r="J439" s="50"/>
      <c r="K439" s="49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  <c r="AB439" s="41"/>
      <c r="AC439" s="42" t="s">
        <v>532</v>
      </c>
      <c r="AD439" s="42">
        <v>-20</v>
      </c>
      <c r="AE439" s="43">
        <v>-8</v>
      </c>
      <c r="AF439" s="42">
        <v>178</v>
      </c>
      <c r="AG439" s="42">
        <v>1.1000000000000001</v>
      </c>
      <c r="AH439" s="15">
        <f t="shared" si="38"/>
        <v>0</v>
      </c>
      <c r="AI439" s="15">
        <f>AH438</f>
        <v>0</v>
      </c>
      <c r="AJ439" s="41"/>
      <c r="AK439" s="41"/>
      <c r="AL439" s="41"/>
      <c r="AM439" s="41"/>
      <c r="AN439" s="41"/>
      <c r="AO439" s="40"/>
      <c r="AP439" s="40"/>
      <c r="AQ439" s="40"/>
      <c r="AR439" s="40"/>
      <c r="AS439" s="40"/>
      <c r="AT439" s="40"/>
      <c r="AU439" s="40"/>
      <c r="AV439" s="39"/>
      <c r="AW439" s="39"/>
      <c r="AX439" s="39"/>
      <c r="AY439" s="39"/>
      <c r="AZ439" s="39"/>
      <c r="BA439" s="39"/>
      <c r="BB439" s="39"/>
      <c r="BC439" s="39"/>
      <c r="BD439" s="39"/>
      <c r="BE439" s="39"/>
      <c r="BF439" s="39"/>
      <c r="BG439" s="39"/>
    </row>
    <row r="440" spans="1:59" ht="15.6" x14ac:dyDescent="0.25">
      <c r="A440" s="39"/>
      <c r="B440" s="40"/>
      <c r="C440" s="40"/>
      <c r="D440" s="40"/>
      <c r="E440" s="40"/>
      <c r="F440" s="49"/>
      <c r="G440" s="15"/>
      <c r="H440" s="15">
        <v>0.04</v>
      </c>
      <c r="I440" s="15">
        <v>1150</v>
      </c>
      <c r="J440" s="49"/>
      <c r="K440" s="49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1"/>
      <c r="AC440" s="42" t="s">
        <v>533</v>
      </c>
      <c r="AD440" s="42">
        <v>-14</v>
      </c>
      <c r="AE440" s="43">
        <v>-7</v>
      </c>
      <c r="AF440" s="42">
        <v>202</v>
      </c>
      <c r="AG440" s="42">
        <v>1.8</v>
      </c>
      <c r="AH440" s="15">
        <f t="shared" si="38"/>
        <v>0</v>
      </c>
      <c r="AI440" s="15">
        <f>AI439+$AH$438</f>
        <v>0</v>
      </c>
      <c r="AJ440" s="41"/>
      <c r="AK440" s="41"/>
      <c r="AL440" s="41"/>
      <c r="AM440" s="41"/>
      <c r="AN440" s="41"/>
      <c r="AO440" s="40"/>
      <c r="AP440" s="40"/>
      <c r="AQ440" s="40"/>
      <c r="AR440" s="40"/>
      <c r="AS440" s="40"/>
      <c r="AT440" s="40"/>
      <c r="AU440" s="40"/>
      <c r="AV440" s="39"/>
      <c r="AW440" s="39"/>
      <c r="AX440" s="39"/>
      <c r="AY440" s="39"/>
      <c r="AZ440" s="39"/>
      <c r="BA440" s="39"/>
      <c r="BB440" s="39"/>
      <c r="BC440" s="39"/>
      <c r="BD440" s="39"/>
      <c r="BE440" s="39"/>
      <c r="BF440" s="39"/>
      <c r="BG440" s="39"/>
    </row>
    <row r="441" spans="1:59" ht="15.6" x14ac:dyDescent="0.25">
      <c r="A441" s="39"/>
      <c r="B441" s="40"/>
      <c r="C441" s="40"/>
      <c r="D441" s="40"/>
      <c r="E441" s="40"/>
      <c r="F441" s="49"/>
      <c r="G441" s="15"/>
      <c r="H441" s="15">
        <v>0.06</v>
      </c>
      <c r="I441" s="15">
        <v>1700</v>
      </c>
      <c r="J441" s="50"/>
      <c r="K441" s="49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1"/>
      <c r="AC441" s="42" t="s">
        <v>534</v>
      </c>
      <c r="AD441" s="42">
        <v>-18</v>
      </c>
      <c r="AE441" s="43">
        <v>-6</v>
      </c>
      <c r="AF441" s="42">
        <v>184</v>
      </c>
      <c r="AG441" s="42">
        <v>1.2</v>
      </c>
      <c r="AH441" s="15">
        <f t="shared" si="38"/>
        <v>0</v>
      </c>
      <c r="AI441" s="15">
        <f>AI440+$AH$438</f>
        <v>0</v>
      </c>
      <c r="AJ441" s="41"/>
      <c r="AK441" s="41"/>
      <c r="AL441" s="41"/>
      <c r="AM441" s="41"/>
      <c r="AN441" s="41"/>
      <c r="AO441" s="40"/>
      <c r="AP441" s="40"/>
      <c r="AQ441" s="40"/>
      <c r="AR441" s="40"/>
      <c r="AS441" s="40"/>
      <c r="AT441" s="40"/>
      <c r="AU441" s="40"/>
      <c r="AV441" s="39"/>
      <c r="AW441" s="39"/>
      <c r="AX441" s="39"/>
      <c r="AY441" s="39"/>
      <c r="AZ441" s="39"/>
      <c r="BA441" s="39"/>
      <c r="BB441" s="39"/>
      <c r="BC441" s="39"/>
      <c r="BD441" s="39"/>
      <c r="BE441" s="39"/>
      <c r="BF441" s="39"/>
      <c r="BG441" s="39"/>
    </row>
    <row r="442" spans="1:59" ht="15.6" x14ac:dyDescent="0.25">
      <c r="A442" s="39"/>
      <c r="B442" s="40"/>
      <c r="C442" s="40"/>
      <c r="D442" s="40"/>
      <c r="E442" s="40"/>
      <c r="F442" s="49"/>
      <c r="G442" s="15"/>
      <c r="H442" s="15">
        <v>0.08</v>
      </c>
      <c r="I442" s="15">
        <v>2250</v>
      </c>
      <c r="J442" s="49"/>
      <c r="K442" s="49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1"/>
      <c r="AC442" s="42" t="s">
        <v>535</v>
      </c>
      <c r="AD442" s="42">
        <v>-17</v>
      </c>
      <c r="AE442" s="43">
        <v>-7</v>
      </c>
      <c r="AF442" s="42">
        <v>182</v>
      </c>
      <c r="AG442" s="42">
        <v>1.3</v>
      </c>
      <c r="AH442" s="15">
        <f t="shared" si="38"/>
        <v>0</v>
      </c>
      <c r="AI442" s="15">
        <f>AI441+$AH$438</f>
        <v>0</v>
      </c>
      <c r="AJ442" s="41"/>
      <c r="AK442" s="41"/>
      <c r="AL442" s="41"/>
      <c r="AM442" s="41"/>
      <c r="AN442" s="41"/>
      <c r="AO442" s="40"/>
      <c r="AP442" s="40"/>
      <c r="AQ442" s="40"/>
      <c r="AR442" s="40"/>
      <c r="AS442" s="40"/>
      <c r="AT442" s="40"/>
      <c r="AU442" s="40"/>
      <c r="AV442" s="39"/>
      <c r="AW442" s="39"/>
      <c r="AX442" s="39"/>
      <c r="AY442" s="39"/>
      <c r="AZ442" s="39"/>
      <c r="BA442" s="39"/>
      <c r="BB442" s="39"/>
      <c r="BC442" s="39"/>
      <c r="BD442" s="39"/>
      <c r="BE442" s="39"/>
      <c r="BF442" s="39"/>
      <c r="BG442" s="39"/>
    </row>
    <row r="443" spans="1:59" ht="15.6" x14ac:dyDescent="0.25">
      <c r="A443" s="39"/>
      <c r="B443" s="40"/>
      <c r="C443" s="40"/>
      <c r="D443" s="40"/>
      <c r="E443" s="40"/>
      <c r="F443" s="49"/>
      <c r="G443" s="15"/>
      <c r="H443" s="15">
        <v>0.1</v>
      </c>
      <c r="I443" s="15">
        <v>2700</v>
      </c>
      <c r="J443" s="50"/>
      <c r="K443" s="49"/>
      <c r="L443" s="51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  <c r="AB443" s="41"/>
      <c r="AC443" s="42" t="s">
        <v>536</v>
      </c>
      <c r="AD443" s="42">
        <v>-18</v>
      </c>
      <c r="AE443" s="43">
        <v>-6</v>
      </c>
      <c r="AF443" s="42">
        <v>185</v>
      </c>
      <c r="AG443" s="42">
        <v>1.3</v>
      </c>
      <c r="AH443" s="15">
        <f t="shared" si="38"/>
        <v>0</v>
      </c>
      <c r="AI443" s="15">
        <f>AI442+$AH$438</f>
        <v>0</v>
      </c>
      <c r="AJ443" s="41"/>
      <c r="AK443" s="41"/>
      <c r="AL443" s="41"/>
      <c r="AM443" s="41"/>
      <c r="AN443" s="41"/>
      <c r="AO443" s="40"/>
      <c r="AP443" s="40"/>
      <c r="AQ443" s="40"/>
      <c r="AR443" s="40"/>
      <c r="AS443" s="40"/>
      <c r="AT443" s="40"/>
      <c r="AU443" s="40"/>
      <c r="AV443" s="39"/>
      <c r="AW443" s="39"/>
      <c r="AX443" s="39"/>
      <c r="AY443" s="39"/>
      <c r="AZ443" s="39"/>
      <c r="BA443" s="39"/>
      <c r="BB443" s="39"/>
      <c r="BC443" s="39"/>
      <c r="BD443" s="39"/>
      <c r="BE443" s="39"/>
      <c r="BF443" s="39"/>
      <c r="BG443" s="39"/>
    </row>
    <row r="444" spans="1:59" ht="15.6" x14ac:dyDescent="0.25">
      <c r="A444" s="39"/>
      <c r="B444" s="40"/>
      <c r="C444" s="40"/>
      <c r="D444" s="40"/>
      <c r="E444" s="40"/>
      <c r="F444" s="49"/>
      <c r="G444" s="15"/>
      <c r="H444" s="15">
        <v>0.2</v>
      </c>
      <c r="I444" s="15">
        <v>5300</v>
      </c>
      <c r="J444" s="49"/>
      <c r="K444" s="49"/>
      <c r="L444" s="51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1"/>
      <c r="AC444" s="46" t="s">
        <v>97</v>
      </c>
      <c r="AD444" s="45"/>
      <c r="AE444" s="45"/>
      <c r="AF444" s="45"/>
      <c r="AG444" s="44"/>
      <c r="AH444" s="15">
        <f t="shared" si="38"/>
        <v>0</v>
      </c>
      <c r="AI444" s="15"/>
      <c r="AJ444" s="41"/>
      <c r="AK444" s="41"/>
      <c r="AL444" s="41"/>
      <c r="AM444" s="41"/>
      <c r="AN444" s="41"/>
      <c r="AO444" s="40"/>
      <c r="AP444" s="40"/>
      <c r="AQ444" s="40"/>
      <c r="AR444" s="40"/>
      <c r="AS444" s="40"/>
      <c r="AT444" s="40"/>
      <c r="AU444" s="40"/>
      <c r="AV444" s="39"/>
      <c r="AW444" s="39"/>
      <c r="AX444" s="39"/>
      <c r="AY444" s="39"/>
      <c r="AZ444" s="39"/>
      <c r="BA444" s="39"/>
      <c r="BB444" s="39"/>
      <c r="BC444" s="39"/>
      <c r="BD444" s="39"/>
      <c r="BE444" s="39"/>
      <c r="BF444" s="39"/>
      <c r="BG444" s="39"/>
    </row>
    <row r="445" spans="1:59" ht="47.25" customHeight="1" x14ac:dyDescent="0.25">
      <c r="A445" s="39"/>
      <c r="B445" s="40"/>
      <c r="C445" s="40"/>
      <c r="D445" s="40"/>
      <c r="E445" s="40"/>
      <c r="F445" s="49"/>
      <c r="G445" s="15"/>
      <c r="H445" s="15">
        <v>0.3</v>
      </c>
      <c r="I445" s="15">
        <v>7800</v>
      </c>
      <c r="J445" s="50"/>
      <c r="K445" s="49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1"/>
      <c r="AC445" s="42" t="s">
        <v>537</v>
      </c>
      <c r="AD445" s="42">
        <v>-25</v>
      </c>
      <c r="AE445" s="43">
        <v>-14</v>
      </c>
      <c r="AF445" s="42">
        <v>211</v>
      </c>
      <c r="AG445" s="42">
        <v>-2.4</v>
      </c>
      <c r="AH445" s="15">
        <f t="shared" si="38"/>
        <v>0</v>
      </c>
      <c r="AI445" s="15">
        <f>AH444</f>
        <v>0</v>
      </c>
      <c r="AJ445" s="41"/>
      <c r="AK445" s="41"/>
      <c r="AL445" s="41"/>
      <c r="AM445" s="41"/>
      <c r="AN445" s="41"/>
      <c r="AO445" s="40"/>
      <c r="AP445" s="40"/>
      <c r="AQ445" s="40"/>
      <c r="AR445" s="40"/>
      <c r="AS445" s="40"/>
      <c r="AT445" s="40"/>
      <c r="AU445" s="40"/>
      <c r="AV445" s="39"/>
      <c r="AW445" s="39"/>
      <c r="AX445" s="39"/>
      <c r="AY445" s="39"/>
      <c r="AZ445" s="39"/>
      <c r="BA445" s="39"/>
      <c r="BB445" s="39"/>
      <c r="BC445" s="39"/>
      <c r="BD445" s="39"/>
      <c r="BE445" s="39"/>
      <c r="BF445" s="39"/>
      <c r="BG445" s="39"/>
    </row>
    <row r="446" spans="1:59" ht="15.6" customHeight="1" x14ac:dyDescent="0.25">
      <c r="A446" s="39"/>
      <c r="B446" s="40"/>
      <c r="C446" s="40"/>
      <c r="D446" s="40"/>
      <c r="E446" s="40"/>
      <c r="F446" s="49"/>
      <c r="G446" s="15"/>
      <c r="H446" s="15">
        <v>0.4</v>
      </c>
      <c r="I446" s="15">
        <v>10100</v>
      </c>
      <c r="J446" s="49"/>
      <c r="K446" s="49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1"/>
      <c r="AC446" s="46" t="s">
        <v>538</v>
      </c>
      <c r="AD446" s="45"/>
      <c r="AE446" s="45"/>
      <c r="AF446" s="45"/>
      <c r="AG446" s="44"/>
      <c r="AH446" s="15">
        <f t="shared" si="38"/>
        <v>0</v>
      </c>
      <c r="AI446" s="15"/>
      <c r="AJ446" s="41"/>
      <c r="AK446" s="41"/>
      <c r="AL446" s="41"/>
      <c r="AM446" s="41"/>
      <c r="AN446" s="41"/>
      <c r="AO446" s="40"/>
      <c r="AP446" s="40"/>
      <c r="AQ446" s="40"/>
      <c r="AR446" s="40"/>
      <c r="AS446" s="40"/>
      <c r="AT446" s="40"/>
      <c r="AU446" s="40"/>
      <c r="AV446" s="39"/>
      <c r="AW446" s="39"/>
      <c r="AX446" s="39"/>
      <c r="AY446" s="39"/>
      <c r="AZ446" s="39"/>
      <c r="BA446" s="39"/>
      <c r="BB446" s="39"/>
      <c r="BC446" s="39"/>
      <c r="BD446" s="39"/>
      <c r="BE446" s="39"/>
      <c r="BF446" s="39"/>
      <c r="BG446" s="39"/>
    </row>
    <row r="447" spans="1:59" ht="15.6" x14ac:dyDescent="0.25">
      <c r="A447" s="39"/>
      <c r="B447" s="40"/>
      <c r="C447" s="40"/>
      <c r="D447" s="40"/>
      <c r="E447" s="40"/>
      <c r="F447" s="49"/>
      <c r="G447" s="15"/>
      <c r="H447" s="15">
        <v>0.5</v>
      </c>
      <c r="I447" s="15">
        <v>12300</v>
      </c>
      <c r="J447" s="50"/>
      <c r="K447" s="49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1"/>
      <c r="AC447" s="42" t="s">
        <v>539</v>
      </c>
      <c r="AD447" s="42">
        <v>-29</v>
      </c>
      <c r="AE447" s="43">
        <v>-17</v>
      </c>
      <c r="AF447" s="42">
        <v>227</v>
      </c>
      <c r="AG447" s="42">
        <v>-4.7</v>
      </c>
      <c r="AH447" s="15">
        <f t="shared" si="38"/>
        <v>0</v>
      </c>
      <c r="AI447" s="15">
        <f>AH446</f>
        <v>0</v>
      </c>
      <c r="AJ447" s="41"/>
      <c r="AK447" s="41"/>
      <c r="AL447" s="41"/>
      <c r="AM447" s="41"/>
      <c r="AN447" s="41"/>
      <c r="AO447" s="40"/>
      <c r="AP447" s="40"/>
      <c r="AQ447" s="40"/>
      <c r="AR447" s="40"/>
      <c r="AS447" s="40"/>
      <c r="AT447" s="40"/>
      <c r="AU447" s="40"/>
      <c r="AV447" s="39"/>
      <c r="AW447" s="39"/>
      <c r="AX447" s="39"/>
      <c r="AY447" s="39"/>
      <c r="AZ447" s="39"/>
      <c r="BA447" s="39"/>
      <c r="BB447" s="39"/>
      <c r="BC447" s="39"/>
      <c r="BD447" s="39"/>
      <c r="BE447" s="39"/>
      <c r="BF447" s="39"/>
      <c r="BG447" s="39"/>
    </row>
    <row r="448" spans="1:59" ht="15.6" x14ac:dyDescent="0.25">
      <c r="A448" s="39"/>
      <c r="B448" s="40"/>
      <c r="C448" s="40"/>
      <c r="D448" s="40"/>
      <c r="E448" s="40"/>
      <c r="F448" s="49"/>
      <c r="G448" s="15"/>
      <c r="H448" s="15">
        <v>0.6</v>
      </c>
      <c r="I448" s="15">
        <v>14500</v>
      </c>
      <c r="J448" s="49"/>
      <c r="K448" s="49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  <c r="AA448" s="40"/>
      <c r="AB448" s="41"/>
      <c r="AC448" s="42" t="s">
        <v>540</v>
      </c>
      <c r="AD448" s="42">
        <v>-31</v>
      </c>
      <c r="AE448" s="43">
        <v>-18</v>
      </c>
      <c r="AF448" s="42">
        <v>224</v>
      </c>
      <c r="AG448" s="42">
        <v>-4.2</v>
      </c>
      <c r="AH448" s="15">
        <f t="shared" si="38"/>
        <v>0</v>
      </c>
      <c r="AI448" s="15">
        <f>AI447+$AH$446</f>
        <v>0</v>
      </c>
      <c r="AJ448" s="41"/>
      <c r="AK448" s="41"/>
      <c r="AL448" s="41"/>
      <c r="AM448" s="41"/>
      <c r="AN448" s="41"/>
      <c r="AO448" s="40"/>
      <c r="AP448" s="40"/>
      <c r="AQ448" s="40"/>
      <c r="AR448" s="40"/>
      <c r="AS448" s="40"/>
      <c r="AT448" s="40"/>
      <c r="AU448" s="40"/>
      <c r="AV448" s="39"/>
      <c r="AW448" s="39"/>
      <c r="AX448" s="39"/>
      <c r="AY448" s="39"/>
      <c r="AZ448" s="39"/>
      <c r="BA448" s="39"/>
      <c r="BB448" s="39"/>
      <c r="BC448" s="39"/>
      <c r="BD448" s="39"/>
      <c r="BE448" s="39"/>
      <c r="BF448" s="39"/>
      <c r="BG448" s="39"/>
    </row>
    <row r="449" spans="1:59" ht="15.6" x14ac:dyDescent="0.25">
      <c r="A449" s="39"/>
      <c r="B449" s="40"/>
      <c r="C449" s="40"/>
      <c r="D449" s="40"/>
      <c r="E449" s="40"/>
      <c r="F449" s="49"/>
      <c r="G449" s="15"/>
      <c r="H449" s="15">
        <v>0.7</v>
      </c>
      <c r="I449" s="15">
        <v>16700</v>
      </c>
      <c r="J449" s="50"/>
      <c r="K449" s="49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  <c r="AA449" s="40"/>
      <c r="AB449" s="41"/>
      <c r="AC449" s="42" t="s">
        <v>541</v>
      </c>
      <c r="AD449" s="42">
        <v>-29</v>
      </c>
      <c r="AE449" s="43">
        <v>-17</v>
      </c>
      <c r="AF449" s="42">
        <v>222</v>
      </c>
      <c r="AG449" s="42">
        <v>-3.8</v>
      </c>
      <c r="AH449" s="15">
        <f t="shared" si="38"/>
        <v>0</v>
      </c>
      <c r="AI449" s="15">
        <f>AI448+$AH$446</f>
        <v>0</v>
      </c>
      <c r="AJ449" s="41"/>
      <c r="AK449" s="41"/>
      <c r="AL449" s="41"/>
      <c r="AM449" s="41"/>
      <c r="AN449" s="41"/>
      <c r="AO449" s="40"/>
      <c r="AP449" s="40"/>
      <c r="AQ449" s="40"/>
      <c r="AR449" s="40"/>
      <c r="AS449" s="40"/>
      <c r="AT449" s="40"/>
      <c r="AU449" s="40"/>
      <c r="AV449" s="39"/>
      <c r="AW449" s="39"/>
      <c r="AX449" s="39"/>
      <c r="AY449" s="39"/>
      <c r="AZ449" s="39"/>
      <c r="BA449" s="39"/>
      <c r="BB449" s="39"/>
      <c r="BC449" s="39"/>
      <c r="BD449" s="39"/>
      <c r="BE449" s="39"/>
      <c r="BF449" s="39"/>
      <c r="BG449" s="39"/>
    </row>
    <row r="450" spans="1:59" ht="15.6" x14ac:dyDescent="0.25">
      <c r="A450" s="39"/>
      <c r="B450" s="40"/>
      <c r="C450" s="40"/>
      <c r="D450" s="40"/>
      <c r="E450" s="40"/>
      <c r="F450" s="49"/>
      <c r="G450" s="15"/>
      <c r="H450" s="15">
        <v>0.8</v>
      </c>
      <c r="I450" s="15">
        <v>18700</v>
      </c>
      <c r="J450" s="49"/>
      <c r="K450" s="49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  <c r="AB450" s="41"/>
      <c r="AC450" s="46" t="s">
        <v>99</v>
      </c>
      <c r="AD450" s="45"/>
      <c r="AE450" s="45"/>
      <c r="AF450" s="45"/>
      <c r="AG450" s="44"/>
      <c r="AH450" s="15">
        <f t="shared" si="38"/>
        <v>0</v>
      </c>
      <c r="AI450" s="15"/>
      <c r="AJ450" s="41"/>
      <c r="AK450" s="41"/>
      <c r="AL450" s="41"/>
      <c r="AM450" s="41"/>
      <c r="AN450" s="41"/>
      <c r="AO450" s="40"/>
      <c r="AP450" s="40"/>
      <c r="AQ450" s="40"/>
      <c r="AR450" s="40"/>
      <c r="AS450" s="40"/>
      <c r="AT450" s="40"/>
      <c r="AU450" s="40"/>
      <c r="AV450" s="39"/>
      <c r="AW450" s="39"/>
      <c r="AX450" s="39"/>
      <c r="AY450" s="39"/>
      <c r="AZ450" s="39"/>
      <c r="BA450" s="39"/>
      <c r="BB450" s="39"/>
      <c r="BC450" s="39"/>
      <c r="BD450" s="39"/>
      <c r="BE450" s="39"/>
      <c r="BF450" s="39"/>
      <c r="BG450" s="39"/>
    </row>
    <row r="451" spans="1:59" ht="15.6" x14ac:dyDescent="0.25">
      <c r="A451" s="39"/>
      <c r="B451" s="40"/>
      <c r="C451" s="40"/>
      <c r="D451" s="40"/>
      <c r="E451" s="40"/>
      <c r="F451" s="49"/>
      <c r="G451" s="15"/>
      <c r="H451" s="15">
        <v>0.9</v>
      </c>
      <c r="I451" s="15">
        <v>20500</v>
      </c>
      <c r="J451" s="50"/>
      <c r="K451" s="49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  <c r="AB451" s="41"/>
      <c r="AC451" s="42" t="s">
        <v>542</v>
      </c>
      <c r="AD451" s="42">
        <v>-30</v>
      </c>
      <c r="AE451" s="43">
        <v>-16</v>
      </c>
      <c r="AF451" s="42">
        <v>235</v>
      </c>
      <c r="AG451" s="42">
        <v>-2.5</v>
      </c>
      <c r="AH451" s="15">
        <f t="shared" si="38"/>
        <v>0</v>
      </c>
      <c r="AI451" s="15">
        <f>AH450</f>
        <v>0</v>
      </c>
      <c r="AJ451" s="41"/>
      <c r="AK451" s="41"/>
      <c r="AL451" s="41"/>
      <c r="AM451" s="41"/>
      <c r="AN451" s="41"/>
      <c r="AO451" s="40"/>
      <c r="AP451" s="40"/>
      <c r="AQ451" s="40"/>
      <c r="AR451" s="40"/>
      <c r="AS451" s="40"/>
      <c r="AT451" s="40"/>
      <c r="AU451" s="40"/>
      <c r="AV451" s="39"/>
      <c r="AW451" s="39"/>
      <c r="AX451" s="39"/>
      <c r="AY451" s="39"/>
      <c r="AZ451" s="39"/>
      <c r="BA451" s="39"/>
      <c r="BB451" s="39"/>
      <c r="BC451" s="39"/>
      <c r="BD451" s="39"/>
      <c r="BE451" s="39"/>
      <c r="BF451" s="39"/>
      <c r="BG451" s="39"/>
    </row>
    <row r="452" spans="1:59" ht="15.6" x14ac:dyDescent="0.25">
      <c r="A452" s="39"/>
      <c r="B452" s="40"/>
      <c r="C452" s="40"/>
      <c r="D452" s="40"/>
      <c r="E452" s="40"/>
      <c r="F452" s="49"/>
      <c r="G452" s="15"/>
      <c r="H452" s="15">
        <v>1</v>
      </c>
      <c r="I452" s="15">
        <v>21000</v>
      </c>
      <c r="J452" s="49"/>
      <c r="K452" s="49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1"/>
      <c r="AC452" s="42" t="s">
        <v>543</v>
      </c>
      <c r="AD452" s="42">
        <v>-27</v>
      </c>
      <c r="AE452" s="43">
        <v>-14</v>
      </c>
      <c r="AF452" s="42">
        <v>232</v>
      </c>
      <c r="AG452" s="42">
        <v>-1.6</v>
      </c>
      <c r="AH452" s="15">
        <f t="shared" si="38"/>
        <v>0</v>
      </c>
      <c r="AI452" s="15">
        <f>AI451+$AH$450</f>
        <v>0</v>
      </c>
      <c r="AJ452" s="41"/>
      <c r="AK452" s="41"/>
      <c r="AL452" s="41"/>
      <c r="AM452" s="41"/>
      <c r="AN452" s="41"/>
      <c r="AO452" s="40"/>
      <c r="AP452" s="40"/>
      <c r="AQ452" s="40"/>
      <c r="AR452" s="40"/>
      <c r="AS452" s="40"/>
      <c r="AT452" s="40"/>
      <c r="AU452" s="40"/>
      <c r="AV452" s="39"/>
      <c r="AW452" s="39"/>
      <c r="AX452" s="39"/>
      <c r="AY452" s="39"/>
      <c r="AZ452" s="39"/>
      <c r="BA452" s="39"/>
      <c r="BB452" s="39"/>
      <c r="BC452" s="39"/>
      <c r="BD452" s="39"/>
      <c r="BE452" s="39"/>
      <c r="BF452" s="39"/>
      <c r="BG452" s="39"/>
    </row>
    <row r="453" spans="1:59" ht="15.6" x14ac:dyDescent="0.25">
      <c r="A453" s="39"/>
      <c r="B453" s="40"/>
      <c r="C453" s="40"/>
      <c r="D453" s="40"/>
      <c r="E453" s="40"/>
      <c r="F453" s="49"/>
      <c r="G453" s="49"/>
      <c r="H453" s="49"/>
      <c r="I453" s="49"/>
      <c r="J453" s="50"/>
      <c r="K453" s="49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1"/>
      <c r="AC453" s="42" t="s">
        <v>544</v>
      </c>
      <c r="AD453" s="42">
        <v>-27</v>
      </c>
      <c r="AE453" s="43">
        <v>-14</v>
      </c>
      <c r="AF453" s="42">
        <v>230</v>
      </c>
      <c r="AG453" s="42">
        <v>-1.7</v>
      </c>
      <c r="AH453" s="15">
        <f t="shared" si="38"/>
        <v>0</v>
      </c>
      <c r="AI453" s="15">
        <f>AI452+$AH$450</f>
        <v>0</v>
      </c>
      <c r="AJ453" s="41"/>
      <c r="AK453" s="41"/>
      <c r="AL453" s="41"/>
      <c r="AM453" s="41"/>
      <c r="AN453" s="41"/>
      <c r="AO453" s="40"/>
      <c r="AP453" s="40"/>
      <c r="AQ453" s="40"/>
      <c r="AR453" s="40"/>
      <c r="AS453" s="40"/>
      <c r="AT453" s="40"/>
      <c r="AU453" s="40"/>
      <c r="AV453" s="39"/>
      <c r="AW453" s="39"/>
      <c r="AX453" s="39"/>
      <c r="AY453" s="39"/>
      <c r="AZ453" s="39"/>
      <c r="BA453" s="39"/>
      <c r="BB453" s="39"/>
      <c r="BC453" s="39"/>
      <c r="BD453" s="39"/>
      <c r="BE453" s="39"/>
      <c r="BF453" s="39"/>
      <c r="BG453" s="39"/>
    </row>
    <row r="454" spans="1:59" ht="16.2" thickBot="1" x14ac:dyDescent="0.3">
      <c r="A454" s="39"/>
      <c r="B454" s="40"/>
      <c r="C454" s="40"/>
      <c r="D454" s="40"/>
      <c r="E454" s="40"/>
      <c r="F454" s="49"/>
      <c r="G454" s="49"/>
      <c r="H454" s="49" t="s">
        <v>633</v>
      </c>
      <c r="I454" s="49"/>
      <c r="J454" s="49"/>
      <c r="K454" s="49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  <c r="AB454" s="41"/>
      <c r="AC454" s="46" t="s">
        <v>216</v>
      </c>
      <c r="AD454" s="45"/>
      <c r="AE454" s="45"/>
      <c r="AF454" s="45"/>
      <c r="AG454" s="44"/>
      <c r="AH454" s="15">
        <f t="shared" ref="AH454:AH517" si="42">IF(AC454=$AK$5,1,0)</f>
        <v>0</v>
      </c>
      <c r="AI454" s="15"/>
      <c r="AJ454" s="41"/>
      <c r="AK454" s="41"/>
      <c r="AL454" s="41"/>
      <c r="AM454" s="41"/>
      <c r="AN454" s="41"/>
      <c r="AO454" s="40"/>
      <c r="AP454" s="40"/>
      <c r="AQ454" s="40"/>
      <c r="AR454" s="40"/>
      <c r="AS454" s="40"/>
      <c r="AT454" s="40"/>
      <c r="AU454" s="40"/>
      <c r="AV454" s="39"/>
      <c r="AW454" s="39"/>
      <c r="AX454" s="39"/>
      <c r="AY454" s="39"/>
      <c r="AZ454" s="39"/>
      <c r="BA454" s="39"/>
      <c r="BB454" s="39"/>
      <c r="BC454" s="39"/>
      <c r="BD454" s="39"/>
      <c r="BE454" s="39"/>
      <c r="BF454" s="39"/>
      <c r="BG454" s="39"/>
    </row>
    <row r="455" spans="1:59" ht="16.2" thickBot="1" x14ac:dyDescent="0.3">
      <c r="A455" s="39"/>
      <c r="B455" s="40"/>
      <c r="C455" s="40"/>
      <c r="D455" s="40"/>
      <c r="E455" s="40"/>
      <c r="F455" s="40"/>
      <c r="G455" s="40"/>
      <c r="H455" s="48" t="s">
        <v>632</v>
      </c>
      <c r="I455" s="47">
        <f>7652250/10000</f>
        <v>765.22500000000002</v>
      </c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  <c r="AA455" s="40"/>
      <c r="AB455" s="41"/>
      <c r="AC455" s="42" t="s">
        <v>545</v>
      </c>
      <c r="AD455" s="42">
        <v>-42</v>
      </c>
      <c r="AE455" s="43">
        <v>-29</v>
      </c>
      <c r="AF455" s="42">
        <v>268</v>
      </c>
      <c r="AG455" s="42">
        <v>-8.3000000000000007</v>
      </c>
      <c r="AH455" s="15">
        <f t="shared" si="42"/>
        <v>0</v>
      </c>
      <c r="AI455" s="15">
        <f>AH454</f>
        <v>0</v>
      </c>
      <c r="AJ455" s="41"/>
      <c r="AK455" s="41"/>
      <c r="AL455" s="41"/>
      <c r="AM455" s="41"/>
      <c r="AN455" s="41"/>
      <c r="AO455" s="40"/>
      <c r="AP455" s="40"/>
      <c r="AQ455" s="40"/>
      <c r="AR455" s="40"/>
      <c r="AS455" s="40"/>
      <c r="AT455" s="40"/>
      <c r="AU455" s="40"/>
      <c r="AV455" s="39"/>
      <c r="AW455" s="39"/>
      <c r="AX455" s="39"/>
      <c r="AY455" s="39"/>
      <c r="AZ455" s="39"/>
      <c r="BA455" s="39"/>
      <c r="BB455" s="39"/>
      <c r="BC455" s="39"/>
      <c r="BD455" s="39"/>
      <c r="BE455" s="39"/>
      <c r="BF455" s="39"/>
      <c r="BG455" s="39"/>
    </row>
    <row r="456" spans="1:59" ht="15.6" x14ac:dyDescent="0.25">
      <c r="A456" s="39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  <c r="AA456" s="40"/>
      <c r="AB456" s="41"/>
      <c r="AC456" s="42" t="s">
        <v>546</v>
      </c>
      <c r="AD456" s="42">
        <v>-42</v>
      </c>
      <c r="AE456" s="43">
        <v>-27</v>
      </c>
      <c r="AF456" s="42">
        <v>260</v>
      </c>
      <c r="AG456" s="42">
        <v>-7.6</v>
      </c>
      <c r="AH456" s="15">
        <f t="shared" si="42"/>
        <v>0</v>
      </c>
      <c r="AI456" s="15">
        <f>AI455+$AH$454</f>
        <v>0</v>
      </c>
      <c r="AJ456" s="41"/>
      <c r="AK456" s="41"/>
      <c r="AL456" s="41"/>
      <c r="AM456" s="41"/>
      <c r="AN456" s="41"/>
      <c r="AO456" s="40"/>
      <c r="AP456" s="40"/>
      <c r="AQ456" s="40"/>
      <c r="AR456" s="40"/>
      <c r="AS456" s="40"/>
      <c r="AT456" s="40"/>
      <c r="AU456" s="40"/>
      <c r="AV456" s="39"/>
      <c r="AW456" s="39"/>
      <c r="AX456" s="39"/>
      <c r="AY456" s="39"/>
      <c r="AZ456" s="39"/>
      <c r="BA456" s="39"/>
      <c r="BB456" s="39"/>
      <c r="BC456" s="39"/>
      <c r="BD456" s="39"/>
      <c r="BE456" s="39"/>
      <c r="BF456" s="39"/>
      <c r="BG456" s="39"/>
    </row>
    <row r="457" spans="1:59" ht="15.6" x14ac:dyDescent="0.25">
      <c r="A457" s="39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1"/>
      <c r="AC457" s="42" t="s">
        <v>547</v>
      </c>
      <c r="AD457" s="42">
        <v>-39</v>
      </c>
      <c r="AE457" s="43">
        <v>-27</v>
      </c>
      <c r="AF457" s="42">
        <v>262</v>
      </c>
      <c r="AG457" s="42">
        <v>-7.4</v>
      </c>
      <c r="AH457" s="15">
        <f t="shared" si="42"/>
        <v>0</v>
      </c>
      <c r="AI457" s="15">
        <f>AI456+$AH$454</f>
        <v>0</v>
      </c>
      <c r="AJ457" s="41"/>
      <c r="AK457" s="41"/>
      <c r="AL457" s="41"/>
      <c r="AM457" s="41"/>
      <c r="AN457" s="41"/>
      <c r="AO457" s="40"/>
      <c r="AP457" s="40"/>
      <c r="AQ457" s="40"/>
      <c r="AR457" s="40"/>
      <c r="AS457" s="40"/>
      <c r="AT457" s="40"/>
      <c r="AU457" s="40"/>
      <c r="AV457" s="39"/>
      <c r="AW457" s="39"/>
      <c r="AX457" s="39"/>
      <c r="AY457" s="39"/>
      <c r="AZ457" s="39"/>
      <c r="BA457" s="39"/>
      <c r="BB457" s="39"/>
      <c r="BC457" s="39"/>
      <c r="BD457" s="39"/>
      <c r="BE457" s="39"/>
      <c r="BF457" s="39"/>
      <c r="BG457" s="39"/>
    </row>
    <row r="458" spans="1:59" ht="15.6" x14ac:dyDescent="0.25">
      <c r="A458" s="39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  <c r="AB458" s="41"/>
      <c r="AC458" s="42" t="s">
        <v>548</v>
      </c>
      <c r="AD458" s="42">
        <v>-39</v>
      </c>
      <c r="AE458" s="43">
        <v>-24</v>
      </c>
      <c r="AF458" s="42">
        <v>251</v>
      </c>
      <c r="AG458" s="42">
        <v>-6.6</v>
      </c>
      <c r="AH458" s="15">
        <f t="shared" si="42"/>
        <v>0</v>
      </c>
      <c r="AI458" s="15">
        <f>AI457+$AH$454</f>
        <v>0</v>
      </c>
      <c r="AJ458" s="41"/>
      <c r="AK458" s="41"/>
      <c r="AL458" s="41"/>
      <c r="AM458" s="41"/>
      <c r="AN458" s="41"/>
      <c r="AO458" s="40"/>
      <c r="AP458" s="40"/>
      <c r="AQ458" s="40"/>
      <c r="AR458" s="40"/>
      <c r="AS458" s="40"/>
      <c r="AT458" s="40"/>
      <c r="AU458" s="40"/>
      <c r="AV458" s="39"/>
      <c r="AW458" s="39"/>
      <c r="AX458" s="39"/>
      <c r="AY458" s="39"/>
      <c r="AZ458" s="39"/>
      <c r="BA458" s="39"/>
      <c r="BB458" s="39"/>
      <c r="BC458" s="39"/>
      <c r="BD458" s="39"/>
      <c r="BE458" s="39"/>
      <c r="BF458" s="39"/>
      <c r="BG458" s="39"/>
    </row>
    <row r="459" spans="1:59" ht="15.6" x14ac:dyDescent="0.25">
      <c r="A459" s="39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  <c r="AB459" s="41"/>
      <c r="AC459" s="42" t="s">
        <v>549</v>
      </c>
      <c r="AD459" s="42">
        <v>-43</v>
      </c>
      <c r="AE459" s="43">
        <v>-29</v>
      </c>
      <c r="AF459" s="42">
        <v>265</v>
      </c>
      <c r="AG459" s="42">
        <v>-8.1</v>
      </c>
      <c r="AH459" s="15">
        <f t="shared" si="42"/>
        <v>0</v>
      </c>
      <c r="AI459" s="15">
        <f>AI458+$AH$454</f>
        <v>0</v>
      </c>
      <c r="AJ459" s="41"/>
      <c r="AK459" s="41"/>
      <c r="AL459" s="41"/>
      <c r="AM459" s="41"/>
      <c r="AN459" s="41"/>
      <c r="AO459" s="40"/>
      <c r="AP459" s="40"/>
      <c r="AQ459" s="40"/>
      <c r="AR459" s="40"/>
      <c r="AS459" s="40"/>
      <c r="AT459" s="40"/>
      <c r="AU459" s="40"/>
      <c r="AV459" s="39"/>
      <c r="AW459" s="39"/>
      <c r="AX459" s="39"/>
      <c r="AY459" s="39"/>
      <c r="AZ459" s="39"/>
      <c r="BA459" s="39"/>
      <c r="BB459" s="39"/>
      <c r="BC459" s="39"/>
      <c r="BD459" s="39"/>
      <c r="BE459" s="39"/>
      <c r="BF459" s="39"/>
      <c r="BG459" s="39"/>
    </row>
    <row r="460" spans="1:59" ht="15.6" x14ac:dyDescent="0.25">
      <c r="A460" s="39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1"/>
      <c r="AC460" s="46" t="s">
        <v>101</v>
      </c>
      <c r="AD460" s="45"/>
      <c r="AE460" s="45"/>
      <c r="AF460" s="45"/>
      <c r="AG460" s="44"/>
      <c r="AH460" s="15">
        <f t="shared" si="42"/>
        <v>0</v>
      </c>
      <c r="AI460" s="15"/>
      <c r="AJ460" s="41"/>
      <c r="AK460" s="41"/>
      <c r="AL460" s="41"/>
      <c r="AM460" s="41"/>
      <c r="AN460" s="41"/>
      <c r="AO460" s="40"/>
      <c r="AP460" s="40"/>
      <c r="AQ460" s="40"/>
      <c r="AR460" s="40"/>
      <c r="AS460" s="40"/>
      <c r="AT460" s="40"/>
      <c r="AU460" s="40"/>
      <c r="AV460" s="39"/>
      <c r="AW460" s="39"/>
      <c r="AX460" s="39"/>
      <c r="AY460" s="39"/>
      <c r="AZ460" s="39"/>
      <c r="BA460" s="39"/>
      <c r="BB460" s="39"/>
      <c r="BC460" s="39"/>
      <c r="BD460" s="39"/>
      <c r="BE460" s="39"/>
      <c r="BF460" s="39"/>
      <c r="BG460" s="39"/>
    </row>
    <row r="461" spans="1:59" ht="15.6" x14ac:dyDescent="0.25">
      <c r="A461" s="39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  <c r="AB461" s="41"/>
      <c r="AC461" s="42" t="s">
        <v>550</v>
      </c>
      <c r="AD461" s="42">
        <v>-24</v>
      </c>
      <c r="AE461" s="43">
        <v>-13</v>
      </c>
      <c r="AF461" s="42">
        <v>219</v>
      </c>
      <c r="AG461" s="42">
        <v>-1.7</v>
      </c>
      <c r="AH461" s="15">
        <f t="shared" si="42"/>
        <v>0</v>
      </c>
      <c r="AI461" s="15">
        <f>AH460</f>
        <v>0</v>
      </c>
      <c r="AJ461" s="41"/>
      <c r="AK461" s="41"/>
      <c r="AL461" s="41"/>
      <c r="AM461" s="41"/>
      <c r="AN461" s="41"/>
      <c r="AO461" s="40"/>
      <c r="AP461" s="40"/>
      <c r="AQ461" s="40"/>
      <c r="AR461" s="40"/>
      <c r="AS461" s="40"/>
      <c r="AT461" s="40"/>
      <c r="AU461" s="40"/>
      <c r="AV461" s="39"/>
      <c r="AW461" s="39"/>
      <c r="AX461" s="39"/>
      <c r="AY461" s="39"/>
      <c r="AZ461" s="39"/>
      <c r="BA461" s="39"/>
      <c r="BB461" s="39"/>
      <c r="BC461" s="39"/>
      <c r="BD461" s="39"/>
      <c r="BE461" s="39"/>
      <c r="BF461" s="39"/>
      <c r="BG461" s="39"/>
    </row>
    <row r="462" spans="1:59" ht="15.6" x14ac:dyDescent="0.25">
      <c r="A462" s="39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  <c r="AB462" s="41"/>
      <c r="AC462" s="46" t="s">
        <v>218</v>
      </c>
      <c r="AD462" s="45"/>
      <c r="AE462" s="45"/>
      <c r="AF462" s="45"/>
      <c r="AG462" s="44"/>
      <c r="AH462" s="15">
        <f t="shared" si="42"/>
        <v>0</v>
      </c>
      <c r="AI462" s="15"/>
      <c r="AJ462" s="41"/>
      <c r="AK462" s="41"/>
      <c r="AL462" s="41"/>
      <c r="AM462" s="41"/>
      <c r="AN462" s="41"/>
      <c r="AO462" s="40"/>
      <c r="AP462" s="40"/>
      <c r="AQ462" s="40"/>
      <c r="AR462" s="40"/>
      <c r="AS462" s="40"/>
      <c r="AT462" s="40"/>
      <c r="AU462" s="40"/>
      <c r="AV462" s="39"/>
      <c r="AW462" s="39"/>
      <c r="AX462" s="39"/>
      <c r="AY462" s="39"/>
      <c r="AZ462" s="39"/>
      <c r="BA462" s="39"/>
      <c r="BB462" s="39"/>
      <c r="BC462" s="39"/>
      <c r="BD462" s="39"/>
      <c r="BE462" s="39"/>
      <c r="BF462" s="39"/>
      <c r="BG462" s="39"/>
    </row>
    <row r="463" spans="1:59" ht="15.6" x14ac:dyDescent="0.25">
      <c r="A463" s="39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  <c r="AA463" s="40"/>
      <c r="AB463" s="41"/>
      <c r="AC463" s="42" t="s">
        <v>551</v>
      </c>
      <c r="AD463" s="42">
        <v>-47</v>
      </c>
      <c r="AE463" s="43">
        <v>-37</v>
      </c>
      <c r="AF463" s="42">
        <v>233</v>
      </c>
      <c r="AG463" s="42">
        <v>-12.5</v>
      </c>
      <c r="AH463" s="15">
        <f t="shared" si="42"/>
        <v>0</v>
      </c>
      <c r="AI463" s="15">
        <f>AH462</f>
        <v>0</v>
      </c>
      <c r="AJ463" s="41"/>
      <c r="AK463" s="41"/>
      <c r="AL463" s="41"/>
      <c r="AM463" s="41"/>
      <c r="AN463" s="41"/>
      <c r="AO463" s="40"/>
      <c r="AP463" s="40"/>
      <c r="AQ463" s="40"/>
      <c r="AR463" s="40"/>
      <c r="AS463" s="40"/>
      <c r="AT463" s="40"/>
      <c r="AU463" s="40"/>
      <c r="AV463" s="39"/>
      <c r="AW463" s="39"/>
      <c r="AX463" s="39"/>
      <c r="AY463" s="39"/>
      <c r="AZ463" s="39"/>
      <c r="BA463" s="39"/>
      <c r="BB463" s="39"/>
      <c r="BC463" s="39"/>
      <c r="BD463" s="39"/>
      <c r="BE463" s="39"/>
      <c r="BF463" s="39"/>
      <c r="BG463" s="39"/>
    </row>
    <row r="464" spans="1:59" ht="15.6" x14ac:dyDescent="0.25">
      <c r="A464" s="39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1"/>
      <c r="AC464" s="46" t="s">
        <v>197</v>
      </c>
      <c r="AD464" s="45"/>
      <c r="AE464" s="45"/>
      <c r="AF464" s="45"/>
      <c r="AG464" s="44"/>
      <c r="AH464" s="15">
        <f t="shared" si="42"/>
        <v>0</v>
      </c>
      <c r="AI464" s="15"/>
      <c r="AJ464" s="41"/>
      <c r="AK464" s="41"/>
      <c r="AL464" s="41"/>
      <c r="AM464" s="41"/>
      <c r="AN464" s="41"/>
      <c r="AO464" s="40"/>
      <c r="AP464" s="40"/>
      <c r="AQ464" s="40"/>
      <c r="AR464" s="40"/>
      <c r="AS464" s="40"/>
      <c r="AT464" s="40"/>
      <c r="AU464" s="40"/>
      <c r="AV464" s="39"/>
      <c r="AW464" s="39"/>
      <c r="AX464" s="39"/>
      <c r="AY464" s="39"/>
      <c r="AZ464" s="39"/>
      <c r="BA464" s="39"/>
      <c r="BB464" s="39"/>
      <c r="BC464" s="39"/>
      <c r="BD464" s="39"/>
      <c r="BE464" s="39"/>
      <c r="BF464" s="39"/>
      <c r="BG464" s="39"/>
    </row>
    <row r="465" spans="1:59" ht="15.6" x14ac:dyDescent="0.25">
      <c r="A465" s="39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1"/>
      <c r="AC465" s="42" t="s">
        <v>552</v>
      </c>
      <c r="AD465" s="42">
        <v>-40</v>
      </c>
      <c r="AE465" s="43">
        <v>-26</v>
      </c>
      <c r="AF465" s="42">
        <v>259</v>
      </c>
      <c r="AG465" s="42">
        <v>-6.8</v>
      </c>
      <c r="AH465" s="15">
        <f t="shared" si="42"/>
        <v>0</v>
      </c>
      <c r="AI465" s="15">
        <f>AH464</f>
        <v>0</v>
      </c>
      <c r="AJ465" s="41"/>
      <c r="AK465" s="41"/>
      <c r="AL465" s="41"/>
      <c r="AM465" s="41"/>
      <c r="AN465" s="41"/>
      <c r="AO465" s="40"/>
      <c r="AP465" s="40"/>
      <c r="AQ465" s="40"/>
      <c r="AR465" s="40"/>
      <c r="AS465" s="40"/>
      <c r="AT465" s="40"/>
      <c r="AU465" s="40"/>
      <c r="AV465" s="39"/>
      <c r="AW465" s="39"/>
      <c r="AX465" s="39"/>
      <c r="AY465" s="39"/>
      <c r="AZ465" s="39"/>
      <c r="BA465" s="39"/>
      <c r="BB465" s="39"/>
      <c r="BC465" s="39"/>
      <c r="BD465" s="39"/>
      <c r="BE465" s="39"/>
      <c r="BF465" s="39"/>
      <c r="BG465" s="39"/>
    </row>
    <row r="466" spans="1:59" ht="15.6" x14ac:dyDescent="0.25">
      <c r="A466" s="39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  <c r="AA466" s="40"/>
      <c r="AB466" s="41"/>
      <c r="AC466" s="42" t="s">
        <v>553</v>
      </c>
      <c r="AD466" s="42">
        <v>-39</v>
      </c>
      <c r="AE466" s="43">
        <v>-25</v>
      </c>
      <c r="AF466" s="42">
        <v>250</v>
      </c>
      <c r="AG466" s="42">
        <v>-6.6</v>
      </c>
      <c r="AH466" s="15">
        <f t="shared" si="42"/>
        <v>0</v>
      </c>
      <c r="AI466" s="15">
        <f>AI465+$AH$464</f>
        <v>0</v>
      </c>
      <c r="AJ466" s="41"/>
      <c r="AK466" s="41"/>
      <c r="AL466" s="41"/>
      <c r="AM466" s="41"/>
      <c r="AN466" s="41"/>
      <c r="AO466" s="40"/>
      <c r="AP466" s="40"/>
      <c r="AQ466" s="40"/>
      <c r="AR466" s="40"/>
      <c r="AS466" s="40"/>
      <c r="AT466" s="40"/>
      <c r="AU466" s="40"/>
      <c r="AV466" s="39"/>
      <c r="AW466" s="39"/>
      <c r="AX466" s="39"/>
      <c r="AY466" s="39"/>
      <c r="AZ466" s="39"/>
      <c r="BA466" s="39"/>
      <c r="BB466" s="39"/>
      <c r="BC466" s="39"/>
      <c r="BD466" s="39"/>
      <c r="BE466" s="39"/>
      <c r="BF466" s="39"/>
      <c r="BG466" s="39"/>
    </row>
    <row r="467" spans="1:59" ht="31.5" customHeight="1" x14ac:dyDescent="0.25">
      <c r="A467" s="39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  <c r="AB467" s="41"/>
      <c r="AC467" s="42" t="s">
        <v>554</v>
      </c>
      <c r="AD467" s="42">
        <v>-35</v>
      </c>
      <c r="AE467" s="43">
        <v>-22</v>
      </c>
      <c r="AF467" s="42">
        <v>241</v>
      </c>
      <c r="AG467" s="42">
        <v>-5.6</v>
      </c>
      <c r="AH467" s="15">
        <f t="shared" si="42"/>
        <v>0</v>
      </c>
      <c r="AI467" s="15">
        <f>AI466+$AH$464</f>
        <v>0</v>
      </c>
      <c r="AJ467" s="41"/>
      <c r="AK467" s="41"/>
      <c r="AL467" s="41"/>
      <c r="AM467" s="41"/>
      <c r="AN467" s="41"/>
      <c r="AO467" s="40"/>
      <c r="AP467" s="40"/>
      <c r="AQ467" s="40"/>
      <c r="AR467" s="40"/>
      <c r="AS467" s="40"/>
      <c r="AT467" s="40"/>
      <c r="AU467" s="40"/>
      <c r="AV467" s="39"/>
      <c r="AW467" s="39"/>
      <c r="AX467" s="39"/>
      <c r="AY467" s="39"/>
      <c r="AZ467" s="39"/>
      <c r="BA467" s="39"/>
      <c r="BB467" s="39"/>
      <c r="BC467" s="39"/>
      <c r="BD467" s="39"/>
      <c r="BE467" s="39"/>
      <c r="BF467" s="39"/>
      <c r="BG467" s="39"/>
    </row>
    <row r="468" spans="1:59" ht="15.6" customHeight="1" x14ac:dyDescent="0.25">
      <c r="A468" s="39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1"/>
      <c r="AC468" s="46" t="s">
        <v>171</v>
      </c>
      <c r="AD468" s="45"/>
      <c r="AE468" s="45"/>
      <c r="AF468" s="45"/>
      <c r="AG468" s="44"/>
      <c r="AH468" s="15">
        <f t="shared" si="42"/>
        <v>0</v>
      </c>
      <c r="AI468" s="15"/>
      <c r="AJ468" s="41"/>
      <c r="AK468" s="41"/>
      <c r="AL468" s="41"/>
      <c r="AM468" s="41"/>
      <c r="AN468" s="41"/>
      <c r="AO468" s="40"/>
      <c r="AP468" s="40"/>
      <c r="AQ468" s="40"/>
      <c r="AR468" s="40"/>
      <c r="AS468" s="40"/>
      <c r="AT468" s="40"/>
      <c r="AU468" s="40"/>
      <c r="AV468" s="39"/>
      <c r="AW468" s="39"/>
      <c r="AX468" s="39"/>
      <c r="AY468" s="39"/>
      <c r="AZ468" s="39"/>
      <c r="BA468" s="39"/>
      <c r="BB468" s="39"/>
      <c r="BC468" s="39"/>
      <c r="BD468" s="39"/>
      <c r="BE468" s="39"/>
      <c r="BF468" s="39"/>
      <c r="BG468" s="39"/>
    </row>
    <row r="469" spans="1:59" ht="15.6" x14ac:dyDescent="0.25">
      <c r="A469" s="39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1"/>
      <c r="AC469" s="42" t="s">
        <v>555</v>
      </c>
      <c r="AD469" s="42">
        <v>-34</v>
      </c>
      <c r="AE469" s="43">
        <v>-20</v>
      </c>
      <c r="AF469" s="42">
        <v>243</v>
      </c>
      <c r="AG469" s="42">
        <v>-4.8</v>
      </c>
      <c r="AH469" s="15">
        <f t="shared" si="42"/>
        <v>0</v>
      </c>
      <c r="AI469" s="15">
        <f>AH468</f>
        <v>0</v>
      </c>
      <c r="AJ469" s="41"/>
      <c r="AK469" s="41"/>
      <c r="AL469" s="41"/>
      <c r="AM469" s="41"/>
      <c r="AN469" s="41"/>
      <c r="AO469" s="40"/>
      <c r="AP469" s="40"/>
      <c r="AQ469" s="40"/>
      <c r="AR469" s="40"/>
      <c r="AS469" s="40"/>
      <c r="AT469" s="40"/>
      <c r="AU469" s="40"/>
      <c r="AV469" s="39"/>
      <c r="AW469" s="39"/>
      <c r="AX469" s="39"/>
      <c r="AY469" s="39"/>
      <c r="AZ469" s="39"/>
      <c r="BA469" s="39"/>
      <c r="BB469" s="39"/>
      <c r="BC469" s="39"/>
      <c r="BD469" s="39"/>
      <c r="BE469" s="39"/>
      <c r="BF469" s="39"/>
      <c r="BG469" s="39"/>
    </row>
    <row r="470" spans="1:59" ht="15.6" x14ac:dyDescent="0.25">
      <c r="A470" s="39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  <c r="AA470" s="40"/>
      <c r="AB470" s="41"/>
      <c r="AC470" s="42" t="s">
        <v>556</v>
      </c>
      <c r="AD470" s="42">
        <v>-31</v>
      </c>
      <c r="AE470" s="43">
        <v>-18</v>
      </c>
      <c r="AF470" s="42">
        <v>234</v>
      </c>
      <c r="AG470" s="42">
        <v>-4.5999999999999996</v>
      </c>
      <c r="AH470" s="15">
        <f t="shared" si="42"/>
        <v>0</v>
      </c>
      <c r="AI470" s="15">
        <f>AI469+$AH$468</f>
        <v>0</v>
      </c>
      <c r="AJ470" s="41"/>
      <c r="AK470" s="41"/>
      <c r="AL470" s="41"/>
      <c r="AM470" s="41"/>
      <c r="AN470" s="41"/>
      <c r="AO470" s="40"/>
      <c r="AP470" s="40"/>
      <c r="AQ470" s="40"/>
      <c r="AR470" s="40"/>
      <c r="AS470" s="40"/>
      <c r="AT470" s="40"/>
      <c r="AU470" s="40"/>
      <c r="AV470" s="39"/>
      <c r="AW470" s="39"/>
      <c r="AX470" s="39"/>
      <c r="AY470" s="39"/>
      <c r="AZ470" s="39"/>
      <c r="BA470" s="39"/>
      <c r="BB470" s="39"/>
      <c r="BC470" s="39"/>
      <c r="BD470" s="39"/>
      <c r="BE470" s="39"/>
      <c r="BF470" s="39"/>
      <c r="BG470" s="39"/>
    </row>
    <row r="471" spans="1:59" ht="31.5" customHeight="1" x14ac:dyDescent="0.25">
      <c r="A471" s="39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  <c r="AA471" s="40"/>
      <c r="AB471" s="41"/>
      <c r="AC471" s="42" t="s">
        <v>557</v>
      </c>
      <c r="AD471" s="42">
        <v>-31</v>
      </c>
      <c r="AE471" s="43">
        <v>-18</v>
      </c>
      <c r="AF471" s="42">
        <v>230</v>
      </c>
      <c r="AG471" s="42">
        <v>-4.5999999999999996</v>
      </c>
      <c r="AH471" s="15">
        <f t="shared" si="42"/>
        <v>0</v>
      </c>
      <c r="AI471" s="15">
        <f>AI470+$AH$468</f>
        <v>0</v>
      </c>
      <c r="AJ471" s="41"/>
      <c r="AK471" s="41"/>
      <c r="AL471" s="41"/>
      <c r="AM471" s="41"/>
      <c r="AN471" s="41"/>
      <c r="AO471" s="40"/>
      <c r="AP471" s="40"/>
      <c r="AQ471" s="40"/>
      <c r="AR471" s="40"/>
      <c r="AS471" s="40"/>
      <c r="AT471" s="40"/>
      <c r="AU471" s="40"/>
      <c r="AV471" s="39"/>
      <c r="AW471" s="39"/>
      <c r="AX471" s="39"/>
      <c r="AY471" s="39"/>
      <c r="AZ471" s="39"/>
      <c r="BA471" s="39"/>
      <c r="BB471" s="39"/>
      <c r="BC471" s="39"/>
      <c r="BD471" s="39"/>
      <c r="BE471" s="39"/>
      <c r="BF471" s="39"/>
      <c r="BG471" s="39"/>
    </row>
    <row r="472" spans="1:59" ht="15.6" customHeight="1" x14ac:dyDescent="0.25">
      <c r="A472" s="39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1"/>
      <c r="AC472" s="46" t="s">
        <v>190</v>
      </c>
      <c r="AD472" s="45"/>
      <c r="AE472" s="45"/>
      <c r="AF472" s="45"/>
      <c r="AG472" s="44"/>
      <c r="AH472" s="15">
        <f t="shared" si="42"/>
        <v>0</v>
      </c>
      <c r="AI472" s="15"/>
      <c r="AJ472" s="41"/>
      <c r="AK472" s="41"/>
      <c r="AL472" s="41"/>
      <c r="AM472" s="41"/>
      <c r="AN472" s="41"/>
      <c r="AO472" s="40"/>
      <c r="AP472" s="40"/>
      <c r="AQ472" s="40"/>
      <c r="AR472" s="40"/>
      <c r="AS472" s="40"/>
      <c r="AT472" s="40"/>
      <c r="AU472" s="40"/>
      <c r="AV472" s="39"/>
      <c r="AW472" s="39"/>
      <c r="AX472" s="39"/>
      <c r="AY472" s="39"/>
      <c r="AZ472" s="39"/>
      <c r="BA472" s="39"/>
      <c r="BB472" s="39"/>
      <c r="BC472" s="39"/>
      <c r="BD472" s="39"/>
      <c r="BE472" s="39"/>
      <c r="BF472" s="39"/>
      <c r="BG472" s="39"/>
    </row>
    <row r="473" spans="1:59" ht="15.6" x14ac:dyDescent="0.25">
      <c r="A473" s="39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1"/>
      <c r="AC473" s="42" t="s">
        <v>558</v>
      </c>
      <c r="AD473" s="42">
        <v>-31</v>
      </c>
      <c r="AE473" s="43">
        <v>-18</v>
      </c>
      <c r="AF473" s="42">
        <v>220</v>
      </c>
      <c r="AG473" s="42">
        <v>-3.4</v>
      </c>
      <c r="AH473" s="15">
        <f t="shared" si="42"/>
        <v>0</v>
      </c>
      <c r="AI473" s="15">
        <f>AH472</f>
        <v>0</v>
      </c>
      <c r="AJ473" s="41"/>
      <c r="AK473" s="41"/>
      <c r="AL473" s="41"/>
      <c r="AM473" s="41"/>
      <c r="AN473" s="41"/>
      <c r="AO473" s="40"/>
      <c r="AP473" s="40"/>
      <c r="AQ473" s="40"/>
      <c r="AR473" s="40"/>
      <c r="AS473" s="40"/>
      <c r="AT473" s="40"/>
      <c r="AU473" s="40"/>
      <c r="AV473" s="39"/>
      <c r="AW473" s="39"/>
      <c r="AX473" s="39"/>
      <c r="AY473" s="39"/>
      <c r="AZ473" s="39"/>
      <c r="BA473" s="39"/>
      <c r="BB473" s="39"/>
      <c r="BC473" s="39"/>
      <c r="BD473" s="39"/>
      <c r="BE473" s="39"/>
      <c r="BF473" s="39"/>
      <c r="BG473" s="39"/>
    </row>
    <row r="474" spans="1:59" ht="15.6" x14ac:dyDescent="0.25">
      <c r="A474" s="39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  <c r="AB474" s="41"/>
      <c r="AC474" s="42" t="s">
        <v>559</v>
      </c>
      <c r="AD474" s="42">
        <v>-33</v>
      </c>
      <c r="AE474" s="43">
        <v>-17</v>
      </c>
      <c r="AF474" s="42">
        <v>218</v>
      </c>
      <c r="AG474" s="42">
        <v>-3.7</v>
      </c>
      <c r="AH474" s="15">
        <f t="shared" si="42"/>
        <v>0</v>
      </c>
      <c r="AI474" s="15">
        <f>AI473+$AH$472</f>
        <v>0</v>
      </c>
      <c r="AJ474" s="41"/>
      <c r="AK474" s="41"/>
      <c r="AL474" s="41"/>
      <c r="AM474" s="41"/>
      <c r="AN474" s="41"/>
      <c r="AO474" s="40"/>
      <c r="AP474" s="40"/>
      <c r="AQ474" s="40"/>
      <c r="AR474" s="40"/>
      <c r="AS474" s="40"/>
      <c r="AT474" s="40"/>
      <c r="AU474" s="40"/>
      <c r="AV474" s="39"/>
      <c r="AW474" s="39"/>
      <c r="AX474" s="39"/>
      <c r="AY474" s="39"/>
      <c r="AZ474" s="39"/>
      <c r="BA474" s="39"/>
      <c r="BB474" s="39"/>
      <c r="BC474" s="39"/>
      <c r="BD474" s="39"/>
      <c r="BE474" s="39"/>
      <c r="BF474" s="39"/>
      <c r="BG474" s="39"/>
    </row>
    <row r="475" spans="1:59" ht="15.6" x14ac:dyDescent="0.25">
      <c r="A475" s="39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  <c r="AA475" s="40"/>
      <c r="AB475" s="41"/>
      <c r="AC475" s="46" t="s">
        <v>231</v>
      </c>
      <c r="AD475" s="45"/>
      <c r="AE475" s="45"/>
      <c r="AF475" s="45"/>
      <c r="AG475" s="44"/>
      <c r="AH475" s="15">
        <f t="shared" si="42"/>
        <v>0</v>
      </c>
      <c r="AI475" s="15"/>
      <c r="AJ475" s="41"/>
      <c r="AK475" s="41"/>
      <c r="AL475" s="41"/>
      <c r="AM475" s="41"/>
      <c r="AN475" s="41"/>
      <c r="AO475" s="40"/>
      <c r="AP475" s="40"/>
      <c r="AQ475" s="40"/>
      <c r="AR475" s="40"/>
      <c r="AS475" s="40"/>
      <c r="AT475" s="40"/>
      <c r="AU475" s="40"/>
      <c r="AV475" s="39"/>
      <c r="AW475" s="39"/>
      <c r="AX475" s="39"/>
      <c r="AY475" s="39"/>
      <c r="AZ475" s="39"/>
      <c r="BA475" s="39"/>
      <c r="BB475" s="39"/>
      <c r="BC475" s="39"/>
      <c r="BD475" s="39"/>
      <c r="BE475" s="39"/>
      <c r="BF475" s="39"/>
      <c r="BG475" s="39"/>
    </row>
    <row r="476" spans="1:59" ht="15.6" x14ac:dyDescent="0.25">
      <c r="A476" s="39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  <c r="AB476" s="41"/>
      <c r="AC476" s="42" t="s">
        <v>560</v>
      </c>
      <c r="AD476" s="42">
        <v>-28</v>
      </c>
      <c r="AE476" s="43">
        <v>-24</v>
      </c>
      <c r="AF476" s="42">
        <v>292</v>
      </c>
      <c r="AG476" s="42">
        <v>-6.4</v>
      </c>
      <c r="AH476" s="15">
        <f t="shared" si="42"/>
        <v>0</v>
      </c>
      <c r="AI476" s="15">
        <f>AH475</f>
        <v>0</v>
      </c>
      <c r="AJ476" s="41"/>
      <c r="AK476" s="41"/>
      <c r="AL476" s="41"/>
      <c r="AM476" s="41"/>
      <c r="AN476" s="41"/>
      <c r="AO476" s="40"/>
      <c r="AP476" s="40"/>
      <c r="AQ476" s="40"/>
      <c r="AR476" s="40"/>
      <c r="AS476" s="40"/>
      <c r="AT476" s="40"/>
      <c r="AU476" s="40"/>
      <c r="AV476" s="39"/>
      <c r="AW476" s="39"/>
      <c r="AX476" s="39"/>
      <c r="AY476" s="39"/>
      <c r="AZ476" s="39"/>
      <c r="BA476" s="39"/>
      <c r="BB476" s="39"/>
      <c r="BC476" s="39"/>
      <c r="BD476" s="39"/>
      <c r="BE476" s="39"/>
      <c r="BF476" s="39"/>
      <c r="BG476" s="39"/>
    </row>
    <row r="477" spans="1:59" ht="15.6" x14ac:dyDescent="0.25">
      <c r="A477" s="39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  <c r="AA477" s="40"/>
      <c r="AB477" s="41"/>
      <c r="AC477" s="42" t="s">
        <v>561</v>
      </c>
      <c r="AD477" s="42">
        <v>-30</v>
      </c>
      <c r="AE477" s="43">
        <v>-24</v>
      </c>
      <c r="AF477" s="42">
        <v>262</v>
      </c>
      <c r="AG477" s="42">
        <v>-8.3000000000000007</v>
      </c>
      <c r="AH477" s="15">
        <f t="shared" si="42"/>
        <v>0</v>
      </c>
      <c r="AI477" s="15">
        <f t="shared" ref="AI477:AI491" si="43">AI476+$AH$475</f>
        <v>0</v>
      </c>
      <c r="AJ477" s="41"/>
      <c r="AK477" s="41"/>
      <c r="AL477" s="41"/>
      <c r="AM477" s="41"/>
      <c r="AN477" s="41"/>
      <c r="AO477" s="40"/>
      <c r="AP477" s="40"/>
      <c r="AQ477" s="40"/>
      <c r="AR477" s="40"/>
      <c r="AS477" s="40"/>
      <c r="AT477" s="40"/>
      <c r="AU477" s="40"/>
      <c r="AV477" s="39"/>
      <c r="AW477" s="39"/>
      <c r="AX477" s="39"/>
      <c r="AY477" s="39"/>
      <c r="AZ477" s="39"/>
      <c r="BA477" s="39"/>
      <c r="BB477" s="39"/>
      <c r="BC477" s="39"/>
      <c r="BD477" s="39"/>
      <c r="BE477" s="39"/>
      <c r="BF477" s="39"/>
      <c r="BG477" s="39"/>
    </row>
    <row r="478" spans="1:59" ht="15.6" x14ac:dyDescent="0.25">
      <c r="A478" s="39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  <c r="AA478" s="40"/>
      <c r="AB478" s="41"/>
      <c r="AC478" s="42" t="s">
        <v>562</v>
      </c>
      <c r="AD478" s="42">
        <v>-30</v>
      </c>
      <c r="AE478" s="43">
        <v>-24</v>
      </c>
      <c r="AF478" s="42">
        <v>217</v>
      </c>
      <c r="AG478" s="42">
        <v>-8</v>
      </c>
      <c r="AH478" s="15">
        <f t="shared" si="42"/>
        <v>0</v>
      </c>
      <c r="AI478" s="15">
        <f t="shared" si="43"/>
        <v>0</v>
      </c>
      <c r="AJ478" s="41"/>
      <c r="AK478" s="41"/>
      <c r="AL478" s="41"/>
      <c r="AM478" s="41"/>
      <c r="AN478" s="41"/>
      <c r="AO478" s="40"/>
      <c r="AP478" s="40"/>
      <c r="AQ478" s="40"/>
      <c r="AR478" s="40"/>
      <c r="AS478" s="40"/>
      <c r="AT478" s="40"/>
      <c r="AU478" s="40"/>
      <c r="AV478" s="39"/>
      <c r="AW478" s="39"/>
      <c r="AX478" s="39"/>
      <c r="AY478" s="39"/>
      <c r="AZ478" s="39"/>
      <c r="BA478" s="39"/>
      <c r="BB478" s="39"/>
      <c r="BC478" s="39"/>
      <c r="BD478" s="39"/>
      <c r="BE478" s="39"/>
      <c r="BF478" s="39"/>
      <c r="BG478" s="39"/>
    </row>
    <row r="479" spans="1:59" ht="15.6" x14ac:dyDescent="0.25">
      <c r="A479" s="39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1"/>
      <c r="AC479" s="42" t="s">
        <v>563</v>
      </c>
      <c r="AD479" s="42">
        <v>-29</v>
      </c>
      <c r="AE479" s="43">
        <v>-23</v>
      </c>
      <c r="AF479" s="42">
        <v>218</v>
      </c>
      <c r="AG479" s="42">
        <v>-7.8</v>
      </c>
      <c r="AH479" s="15">
        <f t="shared" si="42"/>
        <v>0</v>
      </c>
      <c r="AI479" s="15">
        <f t="shared" si="43"/>
        <v>0</v>
      </c>
      <c r="AJ479" s="41"/>
      <c r="AK479" s="41"/>
      <c r="AL479" s="41"/>
      <c r="AM479" s="41"/>
      <c r="AN479" s="41"/>
      <c r="AO479" s="40"/>
      <c r="AP479" s="40"/>
      <c r="AQ479" s="40"/>
      <c r="AR479" s="40"/>
      <c r="AS479" s="40"/>
      <c r="AT479" s="40"/>
      <c r="AU479" s="40"/>
      <c r="AV479" s="39"/>
      <c r="AW479" s="39"/>
      <c r="AX479" s="39"/>
      <c r="AY479" s="39"/>
      <c r="AZ479" s="39"/>
      <c r="BA479" s="39"/>
      <c r="BB479" s="39"/>
      <c r="BC479" s="39"/>
      <c r="BD479" s="39"/>
      <c r="BE479" s="39"/>
      <c r="BF479" s="39"/>
      <c r="BG479" s="39"/>
    </row>
    <row r="480" spans="1:59" ht="15.6" x14ac:dyDescent="0.25">
      <c r="A480" s="39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1"/>
      <c r="AC480" s="42" t="s">
        <v>564</v>
      </c>
      <c r="AD480" s="42">
        <v>-33</v>
      </c>
      <c r="AE480" s="43">
        <v>-29</v>
      </c>
      <c r="AF480" s="42">
        <v>237</v>
      </c>
      <c r="AG480" s="42">
        <v>-9.5</v>
      </c>
      <c r="AH480" s="15">
        <f t="shared" si="42"/>
        <v>0</v>
      </c>
      <c r="AI480" s="15">
        <f t="shared" si="43"/>
        <v>0</v>
      </c>
      <c r="AJ480" s="41"/>
      <c r="AK480" s="41"/>
      <c r="AL480" s="41"/>
      <c r="AM480" s="41"/>
      <c r="AN480" s="41"/>
      <c r="AO480" s="40"/>
      <c r="AP480" s="40"/>
      <c r="AQ480" s="40"/>
      <c r="AR480" s="40"/>
      <c r="AS480" s="40"/>
      <c r="AT480" s="40"/>
      <c r="AU480" s="40"/>
      <c r="AV480" s="39"/>
      <c r="AW480" s="39"/>
      <c r="AX480" s="39"/>
      <c r="AY480" s="39"/>
      <c r="AZ480" s="39"/>
      <c r="BA480" s="39"/>
      <c r="BB480" s="39"/>
      <c r="BC480" s="39"/>
      <c r="BD480" s="39"/>
      <c r="BE480" s="39"/>
      <c r="BF480" s="39"/>
      <c r="BG480" s="39"/>
    </row>
    <row r="481" spans="1:59" ht="15.6" x14ac:dyDescent="0.25">
      <c r="A481" s="39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1"/>
      <c r="AC481" s="42" t="s">
        <v>565</v>
      </c>
      <c r="AD481" s="42">
        <v>-30</v>
      </c>
      <c r="AE481" s="43">
        <v>-24</v>
      </c>
      <c r="AF481" s="42">
        <v>262</v>
      </c>
      <c r="AG481" s="42">
        <v>-7.7</v>
      </c>
      <c r="AH481" s="15">
        <f t="shared" si="42"/>
        <v>0</v>
      </c>
      <c r="AI481" s="15">
        <f t="shared" si="43"/>
        <v>0</v>
      </c>
      <c r="AJ481" s="41"/>
      <c r="AK481" s="41"/>
      <c r="AL481" s="41"/>
      <c r="AM481" s="41"/>
      <c r="AN481" s="41"/>
      <c r="AO481" s="40"/>
      <c r="AP481" s="40"/>
      <c r="AQ481" s="40"/>
      <c r="AR481" s="40"/>
      <c r="AS481" s="40"/>
      <c r="AT481" s="40"/>
      <c r="AU481" s="40"/>
      <c r="AV481" s="39"/>
      <c r="AW481" s="39"/>
      <c r="AX481" s="39"/>
      <c r="AY481" s="39"/>
      <c r="AZ481" s="39"/>
      <c r="BA481" s="39"/>
      <c r="BB481" s="39"/>
      <c r="BC481" s="39"/>
      <c r="BD481" s="39"/>
      <c r="BE481" s="39"/>
      <c r="BF481" s="39"/>
      <c r="BG481" s="39"/>
    </row>
    <row r="482" spans="1:59" ht="31.2" x14ac:dyDescent="0.25">
      <c r="A482" s="39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1"/>
      <c r="AC482" s="42" t="s">
        <v>566</v>
      </c>
      <c r="AD482" s="42">
        <v>-40</v>
      </c>
      <c r="AE482" s="43">
        <v>-32</v>
      </c>
      <c r="AF482" s="42">
        <v>249</v>
      </c>
      <c r="AG482" s="42">
        <v>-10.9</v>
      </c>
      <c r="AH482" s="15">
        <f t="shared" si="42"/>
        <v>0</v>
      </c>
      <c r="AI482" s="15">
        <f t="shared" si="43"/>
        <v>0</v>
      </c>
      <c r="AJ482" s="41"/>
      <c r="AK482" s="41"/>
      <c r="AL482" s="41"/>
      <c r="AM482" s="41"/>
      <c r="AN482" s="41"/>
      <c r="AO482" s="40"/>
      <c r="AP482" s="40"/>
      <c r="AQ482" s="40"/>
      <c r="AR482" s="40"/>
      <c r="AS482" s="40"/>
      <c r="AT482" s="40"/>
      <c r="AU482" s="40"/>
      <c r="AV482" s="39"/>
      <c r="AW482" s="39"/>
      <c r="AX482" s="39"/>
      <c r="AY482" s="39"/>
      <c r="AZ482" s="39"/>
      <c r="BA482" s="39"/>
      <c r="BB482" s="39"/>
      <c r="BC482" s="39"/>
      <c r="BD482" s="39"/>
      <c r="BE482" s="39"/>
      <c r="BF482" s="39"/>
      <c r="BG482" s="39"/>
    </row>
    <row r="483" spans="1:59" ht="31.2" x14ac:dyDescent="0.25">
      <c r="A483" s="39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1"/>
      <c r="AC483" s="42" t="s">
        <v>567</v>
      </c>
      <c r="AD483" s="42">
        <v>-36</v>
      </c>
      <c r="AE483" s="43">
        <v>-28</v>
      </c>
      <c r="AF483" s="42">
        <v>232</v>
      </c>
      <c r="AG483" s="42">
        <v>-10.199999999999999</v>
      </c>
      <c r="AH483" s="15">
        <f t="shared" si="42"/>
        <v>0</v>
      </c>
      <c r="AI483" s="15">
        <f t="shared" si="43"/>
        <v>0</v>
      </c>
      <c r="AJ483" s="41"/>
      <c r="AK483" s="41"/>
      <c r="AL483" s="41"/>
      <c r="AM483" s="41"/>
      <c r="AN483" s="41"/>
      <c r="AO483" s="40"/>
      <c r="AP483" s="40"/>
      <c r="AQ483" s="40"/>
      <c r="AR483" s="40"/>
      <c r="AS483" s="40"/>
      <c r="AT483" s="40"/>
      <c r="AU483" s="40"/>
      <c r="AV483" s="39"/>
      <c r="AW483" s="39"/>
      <c r="AX483" s="39"/>
      <c r="AY483" s="39"/>
      <c r="AZ483" s="39"/>
      <c r="BA483" s="39"/>
      <c r="BB483" s="39"/>
      <c r="BC483" s="39"/>
      <c r="BD483" s="39"/>
      <c r="BE483" s="39"/>
      <c r="BF483" s="39"/>
      <c r="BG483" s="39"/>
    </row>
    <row r="484" spans="1:59" ht="15.6" x14ac:dyDescent="0.25">
      <c r="A484" s="39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1"/>
      <c r="AC484" s="42" t="s">
        <v>568</v>
      </c>
      <c r="AD484" s="42">
        <v>-36</v>
      </c>
      <c r="AE484" s="43">
        <v>-30</v>
      </c>
      <c r="AF484" s="42">
        <v>240</v>
      </c>
      <c r="AG484" s="42">
        <v>-10.3</v>
      </c>
      <c r="AH484" s="15">
        <f t="shared" si="42"/>
        <v>0</v>
      </c>
      <c r="AI484" s="15">
        <f t="shared" si="43"/>
        <v>0</v>
      </c>
      <c r="AJ484" s="41"/>
      <c r="AK484" s="41"/>
      <c r="AL484" s="41"/>
      <c r="AM484" s="41"/>
      <c r="AN484" s="41"/>
      <c r="AO484" s="40"/>
      <c r="AP484" s="40"/>
      <c r="AQ484" s="40"/>
      <c r="AR484" s="40"/>
      <c r="AS484" s="40"/>
      <c r="AT484" s="40"/>
      <c r="AU484" s="40"/>
      <c r="AV484" s="39"/>
      <c r="AW484" s="39"/>
      <c r="AX484" s="39"/>
      <c r="AY484" s="39"/>
      <c r="AZ484" s="39"/>
      <c r="BA484" s="39"/>
      <c r="BB484" s="39"/>
      <c r="BC484" s="39"/>
      <c r="BD484" s="39"/>
      <c r="BE484" s="39"/>
      <c r="BF484" s="39"/>
      <c r="BG484" s="39"/>
    </row>
    <row r="485" spans="1:59" ht="31.2" x14ac:dyDescent="0.25">
      <c r="A485" s="39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1"/>
      <c r="AC485" s="42" t="s">
        <v>569</v>
      </c>
      <c r="AD485" s="42">
        <v>-33</v>
      </c>
      <c r="AE485" s="43">
        <v>-26</v>
      </c>
      <c r="AF485" s="42">
        <v>260</v>
      </c>
      <c r="AG485" s="42">
        <v>-8.9</v>
      </c>
      <c r="AH485" s="15">
        <f t="shared" si="42"/>
        <v>0</v>
      </c>
      <c r="AI485" s="15">
        <f t="shared" si="43"/>
        <v>0</v>
      </c>
      <c r="AJ485" s="41"/>
      <c r="AK485" s="41"/>
      <c r="AL485" s="41"/>
      <c r="AM485" s="41"/>
      <c r="AN485" s="41"/>
      <c r="AO485" s="40"/>
      <c r="AP485" s="40"/>
      <c r="AQ485" s="40"/>
      <c r="AR485" s="40"/>
      <c r="AS485" s="40"/>
      <c r="AT485" s="40"/>
      <c r="AU485" s="40"/>
      <c r="AV485" s="39"/>
      <c r="AW485" s="39"/>
      <c r="AX485" s="39"/>
      <c r="AY485" s="39"/>
      <c r="AZ485" s="39"/>
      <c r="BA485" s="39"/>
      <c r="BB485" s="39"/>
      <c r="BC485" s="39"/>
      <c r="BD485" s="39"/>
      <c r="BE485" s="39"/>
      <c r="BF485" s="39"/>
      <c r="BG485" s="39"/>
    </row>
    <row r="486" spans="1:59" ht="15.6" x14ac:dyDescent="0.25">
      <c r="A486" s="39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1"/>
      <c r="AC486" s="42" t="s">
        <v>570</v>
      </c>
      <c r="AD486" s="42">
        <v>-32</v>
      </c>
      <c r="AE486" s="43">
        <v>-25</v>
      </c>
      <c r="AF486" s="42">
        <v>293</v>
      </c>
      <c r="AG486" s="42">
        <v>-8.3000000000000007</v>
      </c>
      <c r="AH486" s="15">
        <f t="shared" si="42"/>
        <v>0</v>
      </c>
      <c r="AI486" s="15">
        <f t="shared" si="43"/>
        <v>0</v>
      </c>
      <c r="AJ486" s="41"/>
      <c r="AK486" s="41"/>
      <c r="AL486" s="41"/>
      <c r="AM486" s="41"/>
      <c r="AN486" s="41"/>
      <c r="AO486" s="40"/>
      <c r="AP486" s="40"/>
      <c r="AQ486" s="40"/>
      <c r="AR486" s="40"/>
      <c r="AS486" s="40"/>
      <c r="AT486" s="40"/>
      <c r="AU486" s="40"/>
      <c r="AV486" s="39"/>
      <c r="AW486" s="39"/>
      <c r="AX486" s="39"/>
      <c r="AY486" s="39"/>
      <c r="AZ486" s="39"/>
      <c r="BA486" s="39"/>
      <c r="BB486" s="39"/>
      <c r="BC486" s="39"/>
      <c r="BD486" s="39"/>
      <c r="BE486" s="39"/>
      <c r="BF486" s="39"/>
      <c r="BG486" s="39"/>
    </row>
    <row r="487" spans="1:59" ht="15.6" x14ac:dyDescent="0.25">
      <c r="A487" s="39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1"/>
      <c r="AC487" s="42" t="s">
        <v>571</v>
      </c>
      <c r="AD487" s="42">
        <v>-25</v>
      </c>
      <c r="AE487" s="43">
        <v>-19</v>
      </c>
      <c r="AF487" s="42">
        <v>255</v>
      </c>
      <c r="AG487" s="42">
        <v>-4.7</v>
      </c>
      <c r="AH487" s="15">
        <f t="shared" si="42"/>
        <v>0</v>
      </c>
      <c r="AI487" s="15">
        <f t="shared" si="43"/>
        <v>0</v>
      </c>
      <c r="AJ487" s="41"/>
      <c r="AK487" s="41"/>
      <c r="AL487" s="41"/>
      <c r="AM487" s="41"/>
      <c r="AN487" s="41"/>
      <c r="AO487" s="40"/>
      <c r="AP487" s="40"/>
      <c r="AQ487" s="40"/>
      <c r="AR487" s="40"/>
      <c r="AS487" s="40"/>
      <c r="AT487" s="40"/>
      <c r="AU487" s="40"/>
      <c r="AV487" s="39"/>
      <c r="AW487" s="39"/>
      <c r="AX487" s="39"/>
      <c r="AY487" s="39"/>
      <c r="AZ487" s="39"/>
      <c r="BA487" s="39"/>
      <c r="BB487" s="39"/>
      <c r="BC487" s="39"/>
      <c r="BD487" s="39"/>
      <c r="BE487" s="39"/>
      <c r="BF487" s="39"/>
      <c r="BG487" s="39"/>
    </row>
    <row r="488" spans="1:59" ht="15.6" x14ac:dyDescent="0.25">
      <c r="A488" s="39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1"/>
      <c r="AC488" s="42" t="s">
        <v>572</v>
      </c>
      <c r="AD488" s="42">
        <v>-42</v>
      </c>
      <c r="AE488" s="43">
        <v>-37</v>
      </c>
      <c r="AF488" s="42">
        <v>278</v>
      </c>
      <c r="AG488" s="42">
        <v>-13.3</v>
      </c>
      <c r="AH488" s="15">
        <f t="shared" si="42"/>
        <v>0</v>
      </c>
      <c r="AI488" s="15">
        <f t="shared" si="43"/>
        <v>0</v>
      </c>
      <c r="AJ488" s="41"/>
      <c r="AK488" s="41"/>
      <c r="AL488" s="41"/>
      <c r="AM488" s="41"/>
      <c r="AN488" s="41"/>
      <c r="AO488" s="40"/>
      <c r="AP488" s="40"/>
      <c r="AQ488" s="40"/>
      <c r="AR488" s="40"/>
      <c r="AS488" s="40"/>
      <c r="AT488" s="40"/>
      <c r="AU488" s="40"/>
      <c r="AV488" s="39"/>
      <c r="AW488" s="39"/>
      <c r="AX488" s="39"/>
      <c r="AY488" s="39"/>
      <c r="AZ488" s="39"/>
      <c r="BA488" s="39"/>
      <c r="BB488" s="39"/>
      <c r="BC488" s="39"/>
      <c r="BD488" s="39"/>
      <c r="BE488" s="39"/>
      <c r="BF488" s="39"/>
      <c r="BG488" s="39"/>
    </row>
    <row r="489" spans="1:59" ht="15.6" x14ac:dyDescent="0.25">
      <c r="A489" s="39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1"/>
      <c r="AC489" s="42" t="s">
        <v>573</v>
      </c>
      <c r="AD489" s="42">
        <v>-32</v>
      </c>
      <c r="AE489" s="43">
        <v>-24</v>
      </c>
      <c r="AF489" s="42">
        <v>226</v>
      </c>
      <c r="AG489" s="42">
        <v>-8.8000000000000007</v>
      </c>
      <c r="AH489" s="15">
        <f t="shared" si="42"/>
        <v>0</v>
      </c>
      <c r="AI489" s="15">
        <f t="shared" si="43"/>
        <v>0</v>
      </c>
      <c r="AJ489" s="41"/>
      <c r="AK489" s="41"/>
      <c r="AL489" s="41"/>
      <c r="AM489" s="41"/>
      <c r="AN489" s="41"/>
      <c r="AO489" s="40"/>
      <c r="AP489" s="40"/>
      <c r="AQ489" s="40"/>
      <c r="AR489" s="40"/>
      <c r="AS489" s="40"/>
      <c r="AT489" s="40"/>
      <c r="AU489" s="40"/>
      <c r="AV489" s="39"/>
      <c r="AW489" s="39"/>
      <c r="AX489" s="39"/>
      <c r="AY489" s="39"/>
      <c r="AZ489" s="39"/>
      <c r="BA489" s="39"/>
      <c r="BB489" s="39"/>
      <c r="BC489" s="39"/>
      <c r="BD489" s="39"/>
      <c r="BE489" s="39"/>
      <c r="BF489" s="39"/>
      <c r="BG489" s="39"/>
    </row>
    <row r="490" spans="1:59" ht="15.6" x14ac:dyDescent="0.25">
      <c r="A490" s="39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1"/>
      <c r="AC490" s="42" t="s">
        <v>574</v>
      </c>
      <c r="AD490" s="42">
        <v>-29</v>
      </c>
      <c r="AE490" s="43">
        <v>-23</v>
      </c>
      <c r="AF490" s="42">
        <v>219</v>
      </c>
      <c r="AG490" s="42">
        <v>-8.1999999999999993</v>
      </c>
      <c r="AH490" s="15">
        <f t="shared" si="42"/>
        <v>0</v>
      </c>
      <c r="AI490" s="15">
        <f t="shared" si="43"/>
        <v>0</v>
      </c>
      <c r="AJ490" s="41"/>
      <c r="AK490" s="41"/>
      <c r="AL490" s="41"/>
      <c r="AM490" s="41"/>
      <c r="AN490" s="41"/>
      <c r="AO490" s="40"/>
      <c r="AP490" s="40"/>
      <c r="AQ490" s="40"/>
      <c r="AR490" s="40"/>
      <c r="AS490" s="40"/>
      <c r="AT490" s="40"/>
      <c r="AU490" s="40"/>
      <c r="AV490" s="39"/>
      <c r="AW490" s="39"/>
      <c r="AX490" s="39"/>
      <c r="AY490" s="39"/>
      <c r="AZ490" s="39"/>
      <c r="BA490" s="39"/>
      <c r="BB490" s="39"/>
      <c r="BC490" s="39"/>
      <c r="BD490" s="39"/>
      <c r="BE490" s="39"/>
      <c r="BF490" s="39"/>
      <c r="BG490" s="39"/>
    </row>
    <row r="491" spans="1:59" ht="31.5" customHeight="1" x14ac:dyDescent="0.25">
      <c r="A491" s="39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1"/>
      <c r="AC491" s="42" t="s">
        <v>575</v>
      </c>
      <c r="AD491" s="42">
        <v>-32</v>
      </c>
      <c r="AE491" s="43">
        <v>-24</v>
      </c>
      <c r="AF491" s="42">
        <v>282</v>
      </c>
      <c r="AG491" s="42">
        <v>-7.9</v>
      </c>
      <c r="AH491" s="15">
        <f t="shared" si="42"/>
        <v>0</v>
      </c>
      <c r="AI491" s="15">
        <f t="shared" si="43"/>
        <v>0</v>
      </c>
      <c r="AJ491" s="41"/>
      <c r="AK491" s="41"/>
      <c r="AL491" s="41"/>
      <c r="AM491" s="41"/>
      <c r="AN491" s="41"/>
      <c r="AO491" s="40"/>
      <c r="AP491" s="40"/>
      <c r="AQ491" s="40"/>
      <c r="AR491" s="40"/>
      <c r="AS491" s="40"/>
      <c r="AT491" s="40"/>
      <c r="AU491" s="40"/>
      <c r="AV491" s="39"/>
      <c r="AW491" s="39"/>
      <c r="AX491" s="39"/>
      <c r="AY491" s="39"/>
      <c r="AZ491" s="39"/>
      <c r="BA491" s="39"/>
      <c r="BB491" s="39"/>
      <c r="BC491" s="39"/>
      <c r="BD491" s="39"/>
      <c r="BE491" s="39"/>
      <c r="BF491" s="39"/>
      <c r="BG491" s="39"/>
    </row>
    <row r="492" spans="1:59" ht="15.6" x14ac:dyDescent="0.25">
      <c r="A492" s="39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1"/>
      <c r="AC492" s="46" t="s">
        <v>220</v>
      </c>
      <c r="AD492" s="45"/>
      <c r="AE492" s="45"/>
      <c r="AF492" s="45"/>
      <c r="AG492" s="44"/>
      <c r="AH492" s="15">
        <f t="shared" si="42"/>
        <v>0</v>
      </c>
      <c r="AI492" s="15"/>
      <c r="AJ492" s="41"/>
      <c r="AK492" s="41"/>
      <c r="AL492" s="41"/>
      <c r="AM492" s="41"/>
      <c r="AN492" s="41"/>
      <c r="AO492" s="40"/>
      <c r="AP492" s="40"/>
      <c r="AQ492" s="40"/>
      <c r="AR492" s="40"/>
      <c r="AS492" s="40"/>
      <c r="AT492" s="40"/>
      <c r="AU492" s="40"/>
      <c r="AV492" s="39"/>
      <c r="AW492" s="39"/>
      <c r="AX492" s="39"/>
      <c r="AY492" s="39"/>
      <c r="AZ492" s="39"/>
      <c r="BA492" s="39"/>
      <c r="BB492" s="39"/>
      <c r="BC492" s="39"/>
      <c r="BD492" s="39"/>
      <c r="BE492" s="39"/>
      <c r="BF492" s="39"/>
      <c r="BG492" s="39"/>
    </row>
    <row r="493" spans="1:59" ht="15.6" x14ac:dyDescent="0.25">
      <c r="A493" s="39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1"/>
      <c r="AC493" s="42" t="s">
        <v>576</v>
      </c>
      <c r="AD493" s="42">
        <v>-37</v>
      </c>
      <c r="AE493" s="43">
        <v>-25</v>
      </c>
      <c r="AF493" s="42">
        <v>239</v>
      </c>
      <c r="AG493" s="42">
        <v>-6.8</v>
      </c>
      <c r="AH493" s="15">
        <f t="shared" si="42"/>
        <v>0</v>
      </c>
      <c r="AI493" s="15">
        <f>AH492</f>
        <v>0</v>
      </c>
      <c r="AJ493" s="41"/>
      <c r="AK493" s="41"/>
      <c r="AL493" s="41"/>
      <c r="AM493" s="41"/>
      <c r="AN493" s="41"/>
      <c r="AO493" s="40"/>
      <c r="AP493" s="40"/>
      <c r="AQ493" s="40"/>
      <c r="AR493" s="40"/>
      <c r="AS493" s="40"/>
      <c r="AT493" s="40"/>
      <c r="AU493" s="40"/>
      <c r="AV493" s="39"/>
      <c r="AW493" s="39"/>
      <c r="AX493" s="39"/>
      <c r="AY493" s="39"/>
      <c r="AZ493" s="39"/>
      <c r="BA493" s="39"/>
      <c r="BB493" s="39"/>
      <c r="BC493" s="39"/>
      <c r="BD493" s="39"/>
      <c r="BE493" s="39"/>
      <c r="BF493" s="39"/>
      <c r="BG493" s="39"/>
    </row>
    <row r="494" spans="1:59" ht="63" customHeight="1" x14ac:dyDescent="0.25">
      <c r="A494" s="39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1"/>
      <c r="AC494" s="42" t="s">
        <v>577</v>
      </c>
      <c r="AD494" s="42">
        <v>-36</v>
      </c>
      <c r="AE494" s="43">
        <v>-24</v>
      </c>
      <c r="AF494" s="42">
        <v>251</v>
      </c>
      <c r="AG494" s="42">
        <v>-6.1</v>
      </c>
      <c r="AH494" s="15">
        <f t="shared" si="42"/>
        <v>0</v>
      </c>
      <c r="AI494" s="15">
        <f>AI493+$AH$492</f>
        <v>0</v>
      </c>
      <c r="AJ494" s="41"/>
      <c r="AK494" s="41"/>
      <c r="AL494" s="41"/>
      <c r="AM494" s="41"/>
      <c r="AN494" s="41"/>
      <c r="AO494" s="40"/>
      <c r="AP494" s="40"/>
      <c r="AQ494" s="40"/>
      <c r="AR494" s="40"/>
      <c r="AS494" s="40"/>
      <c r="AT494" s="40"/>
      <c r="AU494" s="40"/>
      <c r="AV494" s="39"/>
      <c r="AW494" s="39"/>
      <c r="AX494" s="39"/>
      <c r="AY494" s="39"/>
      <c r="AZ494" s="39"/>
      <c r="BA494" s="39"/>
      <c r="BB494" s="39"/>
      <c r="BC494" s="39"/>
      <c r="BD494" s="39"/>
      <c r="BE494" s="39"/>
      <c r="BF494" s="39"/>
      <c r="BG494" s="39"/>
    </row>
    <row r="495" spans="1:59" ht="15.6" customHeight="1" x14ac:dyDescent="0.25">
      <c r="A495" s="39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1"/>
      <c r="AC495" s="46" t="s">
        <v>578</v>
      </c>
      <c r="AD495" s="45"/>
      <c r="AE495" s="45"/>
      <c r="AF495" s="45"/>
      <c r="AG495" s="44"/>
      <c r="AH495" s="15">
        <f t="shared" si="42"/>
        <v>0</v>
      </c>
      <c r="AI495" s="15"/>
      <c r="AJ495" s="41"/>
      <c r="AK495" s="41"/>
      <c r="AL495" s="41"/>
      <c r="AM495" s="41"/>
      <c r="AN495" s="41"/>
      <c r="AO495" s="40"/>
      <c r="AP495" s="40"/>
      <c r="AQ495" s="40"/>
      <c r="AR495" s="40"/>
      <c r="AS495" s="40"/>
      <c r="AT495" s="40"/>
      <c r="AU495" s="40"/>
      <c r="AV495" s="39"/>
      <c r="AW495" s="39"/>
      <c r="AX495" s="39"/>
      <c r="AY495" s="39"/>
      <c r="AZ495" s="39"/>
      <c r="BA495" s="39"/>
      <c r="BB495" s="39"/>
      <c r="BC495" s="39"/>
      <c r="BD495" s="39"/>
      <c r="BE495" s="39"/>
      <c r="BF495" s="39"/>
      <c r="BG495" s="39"/>
    </row>
    <row r="496" spans="1:59" ht="15.6" x14ac:dyDescent="0.25">
      <c r="A496" s="39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1"/>
      <c r="AC496" s="42" t="s">
        <v>579</v>
      </c>
      <c r="AD496" s="42">
        <v>-42</v>
      </c>
      <c r="AE496" s="43">
        <v>-29</v>
      </c>
      <c r="AF496" s="42">
        <v>283</v>
      </c>
      <c r="AG496" s="42">
        <v>-8.5</v>
      </c>
      <c r="AH496" s="15">
        <f t="shared" si="42"/>
        <v>0</v>
      </c>
      <c r="AI496" s="15">
        <f>AH495</f>
        <v>0</v>
      </c>
      <c r="AJ496" s="41"/>
      <c r="AK496" s="41"/>
      <c r="AL496" s="41"/>
      <c r="AM496" s="41"/>
      <c r="AN496" s="41"/>
      <c r="AO496" s="40"/>
      <c r="AP496" s="40"/>
      <c r="AQ496" s="40"/>
      <c r="AR496" s="40"/>
      <c r="AS496" s="40"/>
      <c r="AT496" s="40"/>
      <c r="AU496" s="40"/>
      <c r="AV496" s="39"/>
      <c r="AW496" s="39"/>
      <c r="AX496" s="39"/>
      <c r="AY496" s="39"/>
      <c r="AZ496" s="39"/>
      <c r="BA496" s="39"/>
      <c r="BB496" s="39"/>
      <c r="BC496" s="39"/>
      <c r="BD496" s="39"/>
      <c r="BE496" s="39"/>
      <c r="BF496" s="39"/>
      <c r="BG496" s="39"/>
    </row>
    <row r="497" spans="1:59" ht="15.6" x14ac:dyDescent="0.25">
      <c r="A497" s="39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1"/>
      <c r="AC497" s="42" t="s">
        <v>580</v>
      </c>
      <c r="AD497" s="42">
        <v>-39</v>
      </c>
      <c r="AE497" s="43">
        <v>-25</v>
      </c>
      <c r="AF497" s="42">
        <v>255</v>
      </c>
      <c r="AG497" s="42">
        <v>-7.1</v>
      </c>
      <c r="AH497" s="15">
        <f t="shared" si="42"/>
        <v>0</v>
      </c>
      <c r="AI497" s="15">
        <f t="shared" ref="AI497:AI503" si="44">AI496+$AH$495</f>
        <v>0</v>
      </c>
      <c r="AJ497" s="41"/>
      <c r="AK497" s="41"/>
      <c r="AL497" s="41"/>
      <c r="AM497" s="41"/>
      <c r="AN497" s="41"/>
      <c r="AO497" s="40"/>
      <c r="AP497" s="40"/>
      <c r="AQ497" s="40"/>
      <c r="AR497" s="40"/>
      <c r="AS497" s="40"/>
      <c r="AT497" s="40"/>
      <c r="AU497" s="40"/>
      <c r="AV497" s="39"/>
      <c r="AW497" s="39"/>
      <c r="AX497" s="39"/>
      <c r="AY497" s="39"/>
      <c r="AZ497" s="39"/>
      <c r="BA497" s="39"/>
      <c r="BB497" s="39"/>
      <c r="BC497" s="39"/>
      <c r="BD497" s="39"/>
      <c r="BE497" s="39"/>
      <c r="BF497" s="39"/>
      <c r="BG497" s="39"/>
    </row>
    <row r="498" spans="1:59" ht="15.6" x14ac:dyDescent="0.25">
      <c r="A498" s="39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1"/>
      <c r="AC498" s="42" t="s">
        <v>581</v>
      </c>
      <c r="AD498" s="42">
        <v>-37</v>
      </c>
      <c r="AE498" s="43">
        <v>-24</v>
      </c>
      <c r="AF498" s="42">
        <v>254</v>
      </c>
      <c r="AG498" s="42">
        <v>-6.3</v>
      </c>
      <c r="AH498" s="15">
        <f t="shared" si="42"/>
        <v>0</v>
      </c>
      <c r="AI498" s="15">
        <f t="shared" si="44"/>
        <v>0</v>
      </c>
      <c r="AJ498" s="41"/>
      <c r="AK498" s="41"/>
      <c r="AL498" s="41"/>
      <c r="AM498" s="41"/>
      <c r="AN498" s="41"/>
      <c r="AO498" s="40"/>
      <c r="AP498" s="40"/>
      <c r="AQ498" s="40"/>
      <c r="AR498" s="40"/>
      <c r="AS498" s="40"/>
      <c r="AT498" s="40"/>
      <c r="AU498" s="40"/>
      <c r="AV498" s="39"/>
      <c r="AW498" s="39"/>
      <c r="AX498" s="39"/>
      <c r="AY498" s="39"/>
      <c r="AZ498" s="39"/>
      <c r="BA498" s="39"/>
      <c r="BB498" s="39"/>
      <c r="BC498" s="39"/>
      <c r="BD498" s="39"/>
      <c r="BE498" s="39"/>
      <c r="BF498" s="39"/>
      <c r="BG498" s="39"/>
    </row>
    <row r="499" spans="1:59" ht="15.6" x14ac:dyDescent="0.25">
      <c r="A499" s="39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1"/>
      <c r="AC499" s="42" t="s">
        <v>582</v>
      </c>
      <c r="AD499" s="42">
        <v>-41</v>
      </c>
      <c r="AE499" s="43">
        <v>-27</v>
      </c>
      <c r="AF499" s="42">
        <v>275</v>
      </c>
      <c r="AG499" s="42">
        <v>-7.7</v>
      </c>
      <c r="AH499" s="15">
        <f t="shared" si="42"/>
        <v>0</v>
      </c>
      <c r="AI499" s="15">
        <f t="shared" si="44"/>
        <v>0</v>
      </c>
      <c r="AJ499" s="41"/>
      <c r="AK499" s="41"/>
      <c r="AL499" s="41"/>
      <c r="AM499" s="41"/>
      <c r="AN499" s="41"/>
      <c r="AO499" s="40"/>
      <c r="AP499" s="40"/>
      <c r="AQ499" s="40"/>
      <c r="AR499" s="40"/>
      <c r="AS499" s="40"/>
      <c r="AT499" s="40"/>
      <c r="AU499" s="40"/>
      <c r="AV499" s="39"/>
      <c r="AW499" s="39"/>
      <c r="AX499" s="39"/>
      <c r="AY499" s="39"/>
      <c r="AZ499" s="39"/>
      <c r="BA499" s="39"/>
      <c r="BB499" s="39"/>
      <c r="BC499" s="39"/>
      <c r="BD499" s="39"/>
      <c r="BE499" s="39"/>
      <c r="BF499" s="39"/>
      <c r="BG499" s="39"/>
    </row>
    <row r="500" spans="1:59" ht="15.6" x14ac:dyDescent="0.25">
      <c r="A500" s="39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1"/>
      <c r="AC500" s="42" t="s">
        <v>583</v>
      </c>
      <c r="AD500" s="42">
        <v>-44</v>
      </c>
      <c r="AE500" s="43">
        <v>-31</v>
      </c>
      <c r="AF500" s="42">
        <v>278</v>
      </c>
      <c r="AG500" s="42">
        <v>-8.3000000000000007</v>
      </c>
      <c r="AH500" s="15">
        <f t="shared" si="42"/>
        <v>0</v>
      </c>
      <c r="AI500" s="15">
        <f t="shared" si="44"/>
        <v>0</v>
      </c>
      <c r="AJ500" s="41"/>
      <c r="AK500" s="41"/>
      <c r="AL500" s="41"/>
      <c r="AM500" s="41"/>
      <c r="AN500" s="41"/>
      <c r="AO500" s="40"/>
      <c r="AP500" s="40"/>
      <c r="AQ500" s="40"/>
      <c r="AR500" s="40"/>
      <c r="AS500" s="40"/>
      <c r="AT500" s="40"/>
      <c r="AU500" s="40"/>
      <c r="AV500" s="39"/>
      <c r="AW500" s="39"/>
      <c r="AX500" s="39"/>
      <c r="AY500" s="39"/>
      <c r="AZ500" s="39"/>
      <c r="BA500" s="39"/>
      <c r="BB500" s="39"/>
      <c r="BC500" s="39"/>
      <c r="BD500" s="39"/>
      <c r="BE500" s="39"/>
      <c r="BF500" s="39"/>
      <c r="BG500" s="39"/>
    </row>
    <row r="501" spans="1:59" ht="15.6" x14ac:dyDescent="0.25">
      <c r="A501" s="39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1"/>
      <c r="AC501" s="42" t="s">
        <v>584</v>
      </c>
      <c r="AD501" s="42">
        <v>-42</v>
      </c>
      <c r="AE501" s="43">
        <v>-27</v>
      </c>
      <c r="AF501" s="42">
        <v>270</v>
      </c>
      <c r="AG501" s="42">
        <v>-8.1999999999999993</v>
      </c>
      <c r="AH501" s="15">
        <f t="shared" si="42"/>
        <v>0</v>
      </c>
      <c r="AI501" s="15">
        <f t="shared" si="44"/>
        <v>0</v>
      </c>
      <c r="AJ501" s="41"/>
      <c r="AK501" s="41"/>
      <c r="AL501" s="41"/>
      <c r="AM501" s="41"/>
      <c r="AN501" s="41"/>
      <c r="AO501" s="40"/>
      <c r="AP501" s="40"/>
      <c r="AQ501" s="40"/>
      <c r="AR501" s="40"/>
      <c r="AS501" s="40"/>
      <c r="AT501" s="40"/>
      <c r="AU501" s="40"/>
      <c r="AV501" s="39"/>
      <c r="AW501" s="39"/>
      <c r="AX501" s="39"/>
      <c r="AY501" s="39"/>
      <c r="AZ501" s="39"/>
      <c r="BA501" s="39"/>
      <c r="BB501" s="39"/>
      <c r="BC501" s="39"/>
      <c r="BD501" s="39"/>
      <c r="BE501" s="39"/>
      <c r="BF501" s="39"/>
      <c r="BG501" s="39"/>
    </row>
    <row r="502" spans="1:59" ht="15.6" x14ac:dyDescent="0.25">
      <c r="A502" s="39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  <c r="AA502" s="40"/>
      <c r="AB502" s="41"/>
      <c r="AC502" s="42" t="s">
        <v>585</v>
      </c>
      <c r="AD502" s="42">
        <v>-42</v>
      </c>
      <c r="AE502" s="43">
        <v>-28</v>
      </c>
      <c r="AF502" s="42">
        <v>266</v>
      </c>
      <c r="AG502" s="42">
        <v>-7.8</v>
      </c>
      <c r="AH502" s="15">
        <f t="shared" si="42"/>
        <v>0</v>
      </c>
      <c r="AI502" s="15">
        <f t="shared" si="44"/>
        <v>0</v>
      </c>
      <c r="AJ502" s="41"/>
      <c r="AK502" s="41"/>
      <c r="AL502" s="41"/>
      <c r="AM502" s="41"/>
      <c r="AN502" s="41"/>
      <c r="AO502" s="40"/>
      <c r="AP502" s="40"/>
      <c r="AQ502" s="40"/>
      <c r="AR502" s="40"/>
      <c r="AS502" s="40"/>
      <c r="AT502" s="40"/>
      <c r="AU502" s="40"/>
      <c r="AV502" s="39"/>
      <c r="AW502" s="39"/>
      <c r="AX502" s="39"/>
      <c r="AY502" s="39"/>
      <c r="AZ502" s="39"/>
      <c r="BA502" s="39"/>
      <c r="BB502" s="39"/>
      <c r="BC502" s="39"/>
      <c r="BD502" s="39"/>
      <c r="BE502" s="39"/>
      <c r="BF502" s="39"/>
      <c r="BG502" s="39"/>
    </row>
    <row r="503" spans="1:59" ht="31.5" customHeight="1" x14ac:dyDescent="0.25">
      <c r="A503" s="39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  <c r="AA503" s="40"/>
      <c r="AB503" s="41"/>
      <c r="AC503" s="42" t="s">
        <v>586</v>
      </c>
      <c r="AD503" s="42">
        <v>-41</v>
      </c>
      <c r="AE503" s="43">
        <v>-27</v>
      </c>
      <c r="AF503" s="42">
        <v>265</v>
      </c>
      <c r="AG503" s="42">
        <v>-7.5</v>
      </c>
      <c r="AH503" s="15">
        <f t="shared" si="42"/>
        <v>0</v>
      </c>
      <c r="AI503" s="15">
        <f t="shared" si="44"/>
        <v>0</v>
      </c>
      <c r="AJ503" s="41"/>
      <c r="AK503" s="41"/>
      <c r="AL503" s="41"/>
      <c r="AM503" s="41"/>
      <c r="AN503" s="41"/>
      <c r="AO503" s="40"/>
      <c r="AP503" s="40"/>
      <c r="AQ503" s="40"/>
      <c r="AR503" s="40"/>
      <c r="AS503" s="40"/>
      <c r="AT503" s="40"/>
      <c r="AU503" s="40"/>
      <c r="AV503" s="39"/>
      <c r="AW503" s="39"/>
      <c r="AX503" s="39"/>
      <c r="AY503" s="39"/>
      <c r="AZ503" s="39"/>
      <c r="BA503" s="39"/>
      <c r="BB503" s="39"/>
      <c r="BC503" s="39"/>
      <c r="BD503" s="39"/>
      <c r="BE503" s="39"/>
      <c r="BF503" s="39"/>
      <c r="BG503" s="39"/>
    </row>
    <row r="504" spans="1:59" ht="15.6" customHeight="1" x14ac:dyDescent="0.25">
      <c r="A504" s="39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  <c r="AA504" s="40"/>
      <c r="AB504" s="41"/>
      <c r="AC504" s="46" t="s">
        <v>198</v>
      </c>
      <c r="AD504" s="45"/>
      <c r="AE504" s="45"/>
      <c r="AF504" s="45"/>
      <c r="AG504" s="44"/>
      <c r="AH504" s="15">
        <f t="shared" si="42"/>
        <v>0</v>
      </c>
      <c r="AI504" s="15"/>
      <c r="AJ504" s="41"/>
      <c r="AK504" s="41"/>
      <c r="AL504" s="41"/>
      <c r="AM504" s="41"/>
      <c r="AN504" s="41"/>
      <c r="AO504" s="40"/>
      <c r="AP504" s="40"/>
      <c r="AQ504" s="40"/>
      <c r="AR504" s="40"/>
      <c r="AS504" s="40"/>
      <c r="AT504" s="40"/>
      <c r="AU504" s="40"/>
      <c r="AV504" s="39"/>
      <c r="AW504" s="39"/>
      <c r="AX504" s="39"/>
      <c r="AY504" s="39"/>
      <c r="AZ504" s="39"/>
      <c r="BA504" s="39"/>
      <c r="BB504" s="39"/>
      <c r="BC504" s="39"/>
      <c r="BD504" s="39"/>
      <c r="BE504" s="39"/>
      <c r="BF504" s="39"/>
      <c r="BG504" s="39"/>
    </row>
    <row r="505" spans="1:59" ht="15.6" x14ac:dyDescent="0.25">
      <c r="A505" s="39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  <c r="AB505" s="41"/>
      <c r="AC505" s="42" t="s">
        <v>587</v>
      </c>
      <c r="AD505" s="42">
        <v>-35</v>
      </c>
      <c r="AE505" s="43">
        <v>-24</v>
      </c>
      <c r="AF505" s="42">
        <v>237</v>
      </c>
      <c r="AG505" s="42">
        <v>-6.5</v>
      </c>
      <c r="AH505" s="15">
        <f t="shared" si="42"/>
        <v>0</v>
      </c>
      <c r="AI505" s="15">
        <f>AH504</f>
        <v>0</v>
      </c>
      <c r="AJ505" s="41"/>
      <c r="AK505" s="41"/>
      <c r="AL505" s="41"/>
      <c r="AM505" s="41"/>
      <c r="AN505" s="41"/>
      <c r="AO505" s="40"/>
      <c r="AP505" s="40"/>
      <c r="AQ505" s="40"/>
      <c r="AR505" s="40"/>
      <c r="AS505" s="40"/>
      <c r="AT505" s="40"/>
      <c r="AU505" s="40"/>
      <c r="AV505" s="39"/>
      <c r="AW505" s="39"/>
      <c r="AX505" s="39"/>
      <c r="AY505" s="39"/>
      <c r="AZ505" s="39"/>
      <c r="BA505" s="39"/>
      <c r="BB505" s="39"/>
      <c r="BC505" s="39"/>
      <c r="BD505" s="39"/>
      <c r="BE505" s="39"/>
      <c r="BF505" s="39"/>
      <c r="BG505" s="39"/>
    </row>
    <row r="506" spans="1:59" ht="15.6" x14ac:dyDescent="0.25">
      <c r="A506" s="39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  <c r="AB506" s="41"/>
      <c r="AC506" s="42" t="s">
        <v>588</v>
      </c>
      <c r="AD506" s="42">
        <v>-34</v>
      </c>
      <c r="AE506" s="43">
        <v>-21</v>
      </c>
      <c r="AF506" s="42">
        <v>245</v>
      </c>
      <c r="AG506" s="42">
        <v>-5</v>
      </c>
      <c r="AH506" s="15">
        <f t="shared" si="42"/>
        <v>0</v>
      </c>
      <c r="AI506" s="15">
        <f>AI505+$AH$504</f>
        <v>0</v>
      </c>
      <c r="AJ506" s="41"/>
      <c r="AK506" s="41"/>
      <c r="AL506" s="41"/>
      <c r="AM506" s="41"/>
      <c r="AN506" s="41"/>
      <c r="AO506" s="40"/>
      <c r="AP506" s="40"/>
      <c r="AQ506" s="40"/>
      <c r="AR506" s="40"/>
      <c r="AS506" s="40"/>
      <c r="AT506" s="40"/>
      <c r="AU506" s="40"/>
      <c r="AV506" s="39"/>
      <c r="AW506" s="39"/>
      <c r="AX506" s="39"/>
      <c r="AY506" s="39"/>
      <c r="AZ506" s="39"/>
      <c r="BA506" s="39"/>
      <c r="BB506" s="39"/>
      <c r="BC506" s="39"/>
      <c r="BD506" s="39"/>
      <c r="BE506" s="39"/>
      <c r="BF506" s="39"/>
      <c r="BG506" s="39"/>
    </row>
    <row r="507" spans="1:59" ht="31.5" customHeight="1" x14ac:dyDescent="0.25">
      <c r="A507" s="39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  <c r="AB507" s="41"/>
      <c r="AC507" s="42" t="s">
        <v>589</v>
      </c>
      <c r="AD507" s="42">
        <v>-32</v>
      </c>
      <c r="AE507" s="43">
        <v>-20</v>
      </c>
      <c r="AF507" s="42">
        <v>229</v>
      </c>
      <c r="AG507" s="42">
        <v>-5.5</v>
      </c>
      <c r="AH507" s="15">
        <f t="shared" si="42"/>
        <v>0</v>
      </c>
      <c r="AI507" s="15">
        <f>AI506+$AH$504</f>
        <v>0</v>
      </c>
      <c r="AJ507" s="41"/>
      <c r="AK507" s="41"/>
      <c r="AL507" s="41"/>
      <c r="AM507" s="41"/>
      <c r="AN507" s="41"/>
      <c r="AO507" s="40"/>
      <c r="AP507" s="40"/>
      <c r="AQ507" s="40"/>
      <c r="AR507" s="40"/>
      <c r="AS507" s="40"/>
      <c r="AT507" s="40"/>
      <c r="AU507" s="40"/>
      <c r="AV507" s="39"/>
      <c r="AW507" s="39"/>
      <c r="AX507" s="39"/>
      <c r="AY507" s="39"/>
      <c r="AZ507" s="39"/>
      <c r="BA507" s="39"/>
      <c r="BB507" s="39"/>
      <c r="BC507" s="39"/>
      <c r="BD507" s="39"/>
      <c r="BE507" s="39"/>
      <c r="BF507" s="39"/>
      <c r="BG507" s="39"/>
    </row>
    <row r="508" spans="1:59" ht="15.6" customHeight="1" x14ac:dyDescent="0.25">
      <c r="A508" s="39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1"/>
      <c r="AC508" s="46" t="s">
        <v>159</v>
      </c>
      <c r="AD508" s="45"/>
      <c r="AE508" s="45"/>
      <c r="AF508" s="45"/>
      <c r="AG508" s="44"/>
      <c r="AH508" s="15">
        <f t="shared" si="42"/>
        <v>0</v>
      </c>
      <c r="AI508" s="15"/>
      <c r="AJ508" s="41"/>
      <c r="AK508" s="41"/>
      <c r="AL508" s="41"/>
      <c r="AM508" s="41"/>
      <c r="AN508" s="41"/>
      <c r="AO508" s="40"/>
      <c r="AP508" s="40"/>
      <c r="AQ508" s="40"/>
      <c r="AR508" s="40"/>
      <c r="AS508" s="40"/>
      <c r="AT508" s="40"/>
      <c r="AU508" s="40"/>
      <c r="AV508" s="39"/>
      <c r="AW508" s="39"/>
      <c r="AX508" s="39"/>
      <c r="AY508" s="39"/>
      <c r="AZ508" s="39"/>
      <c r="BA508" s="39"/>
      <c r="BB508" s="39"/>
      <c r="BC508" s="39"/>
      <c r="BD508" s="39"/>
      <c r="BE508" s="39"/>
      <c r="BF508" s="39"/>
      <c r="BG508" s="39"/>
    </row>
    <row r="509" spans="1:59" ht="47.25" customHeight="1" x14ac:dyDescent="0.25">
      <c r="A509" s="39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  <c r="AB509" s="41"/>
      <c r="AC509" s="42" t="s">
        <v>590</v>
      </c>
      <c r="AD509" s="42">
        <v>-17</v>
      </c>
      <c r="AE509" s="43">
        <v>-6</v>
      </c>
      <c r="AF509" s="42">
        <v>178</v>
      </c>
      <c r="AG509" s="42">
        <v>1.7</v>
      </c>
      <c r="AH509" s="15">
        <f t="shared" si="42"/>
        <v>0</v>
      </c>
      <c r="AI509" s="15">
        <f>AH508</f>
        <v>0</v>
      </c>
      <c r="AJ509" s="41"/>
      <c r="AK509" s="41"/>
      <c r="AL509" s="41"/>
      <c r="AM509" s="41"/>
      <c r="AN509" s="41"/>
      <c r="AO509" s="40"/>
      <c r="AP509" s="40"/>
      <c r="AQ509" s="40"/>
      <c r="AR509" s="40"/>
      <c r="AS509" s="40"/>
      <c r="AT509" s="40"/>
      <c r="AU509" s="40"/>
      <c r="AV509" s="39"/>
      <c r="AW509" s="39"/>
      <c r="AX509" s="39"/>
      <c r="AY509" s="39"/>
      <c r="AZ509" s="39"/>
      <c r="BA509" s="39"/>
      <c r="BB509" s="39"/>
      <c r="BC509" s="39"/>
      <c r="BD509" s="39"/>
      <c r="BE509" s="39"/>
      <c r="BF509" s="39"/>
      <c r="BG509" s="39"/>
    </row>
    <row r="510" spans="1:59" ht="15.6" customHeight="1" x14ac:dyDescent="0.25">
      <c r="A510" s="39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  <c r="AA510" s="40"/>
      <c r="AB510" s="41"/>
      <c r="AC510" s="46" t="s">
        <v>591</v>
      </c>
      <c r="AD510" s="45"/>
      <c r="AE510" s="45"/>
      <c r="AF510" s="45"/>
      <c r="AG510" s="44"/>
      <c r="AH510" s="15">
        <f t="shared" si="42"/>
        <v>0</v>
      </c>
      <c r="AI510" s="15"/>
      <c r="AJ510" s="41"/>
      <c r="AK510" s="41"/>
      <c r="AL510" s="41"/>
      <c r="AM510" s="41"/>
      <c r="AN510" s="41"/>
      <c r="AO510" s="40"/>
      <c r="AP510" s="40"/>
      <c r="AQ510" s="40"/>
      <c r="AR510" s="40"/>
      <c r="AS510" s="40"/>
      <c r="AT510" s="40"/>
      <c r="AU510" s="40"/>
      <c r="AV510" s="39"/>
      <c r="AW510" s="39"/>
      <c r="AX510" s="39"/>
      <c r="AY510" s="39"/>
      <c r="AZ510" s="39"/>
      <c r="BA510" s="39"/>
      <c r="BB510" s="39"/>
      <c r="BC510" s="39"/>
      <c r="BD510" s="39"/>
      <c r="BE510" s="39"/>
      <c r="BF510" s="39"/>
      <c r="BG510" s="39"/>
    </row>
    <row r="511" spans="1:59" ht="15.6" x14ac:dyDescent="0.25">
      <c r="A511" s="39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  <c r="AA511" s="40"/>
      <c r="AB511" s="41"/>
      <c r="AC511" s="42" t="s">
        <v>592</v>
      </c>
      <c r="AD511" s="42">
        <v>-29</v>
      </c>
      <c r="AE511" s="43">
        <v>-16</v>
      </c>
      <c r="AF511" s="42">
        <v>222</v>
      </c>
      <c r="AG511" s="42">
        <v>-3.5</v>
      </c>
      <c r="AH511" s="15">
        <f t="shared" si="42"/>
        <v>0</v>
      </c>
      <c r="AI511" s="15">
        <f>AH510</f>
        <v>0</v>
      </c>
      <c r="AJ511" s="41"/>
      <c r="AK511" s="41"/>
      <c r="AL511" s="41"/>
      <c r="AM511" s="41"/>
      <c r="AN511" s="41"/>
      <c r="AO511" s="40"/>
      <c r="AP511" s="40"/>
      <c r="AQ511" s="40"/>
      <c r="AR511" s="40"/>
      <c r="AS511" s="40"/>
      <c r="AT511" s="40"/>
      <c r="AU511" s="40"/>
      <c r="AV511" s="39"/>
      <c r="AW511" s="39"/>
      <c r="AX511" s="39"/>
      <c r="AY511" s="39"/>
      <c r="AZ511" s="39"/>
      <c r="BA511" s="39"/>
      <c r="BB511" s="39"/>
      <c r="BC511" s="39"/>
      <c r="BD511" s="39"/>
      <c r="BE511" s="39"/>
      <c r="BF511" s="39"/>
      <c r="BG511" s="39"/>
    </row>
    <row r="512" spans="1:59" ht="31.5" customHeight="1" x14ac:dyDescent="0.25">
      <c r="A512" s="39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  <c r="AA512" s="40"/>
      <c r="AB512" s="41"/>
      <c r="AC512" s="42" t="s">
        <v>593</v>
      </c>
      <c r="AD512" s="42">
        <v>-29</v>
      </c>
      <c r="AE512" s="43">
        <v>-16</v>
      </c>
      <c r="AF512" s="42">
        <v>226</v>
      </c>
      <c r="AG512" s="42">
        <v>-3.7</v>
      </c>
      <c r="AH512" s="15">
        <f t="shared" si="42"/>
        <v>0</v>
      </c>
      <c r="AI512" s="15">
        <f>AI511+$AH$510</f>
        <v>0</v>
      </c>
      <c r="AJ512" s="41"/>
      <c r="AK512" s="41"/>
      <c r="AL512" s="41"/>
      <c r="AM512" s="41"/>
      <c r="AN512" s="41"/>
      <c r="AO512" s="40"/>
      <c r="AP512" s="40"/>
      <c r="AQ512" s="40"/>
      <c r="AR512" s="40"/>
      <c r="AS512" s="40"/>
      <c r="AT512" s="40"/>
      <c r="AU512" s="40"/>
      <c r="AV512" s="39"/>
      <c r="AW512" s="39"/>
      <c r="AX512" s="39"/>
      <c r="AY512" s="39"/>
      <c r="AZ512" s="39"/>
      <c r="BA512" s="39"/>
      <c r="BB512" s="39"/>
      <c r="BC512" s="39"/>
      <c r="BD512" s="39"/>
      <c r="BE512" s="39"/>
      <c r="BF512" s="39"/>
      <c r="BG512" s="39"/>
    </row>
    <row r="513" spans="1:59" ht="15.6" customHeight="1" x14ac:dyDescent="0.25">
      <c r="A513" s="39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  <c r="AA513" s="40"/>
      <c r="AB513" s="41"/>
      <c r="AC513" s="46" t="s">
        <v>238</v>
      </c>
      <c r="AD513" s="45"/>
      <c r="AE513" s="45"/>
      <c r="AF513" s="45"/>
      <c r="AG513" s="44"/>
      <c r="AH513" s="15">
        <f t="shared" si="42"/>
        <v>0</v>
      </c>
      <c r="AI513" s="15"/>
      <c r="AJ513" s="41"/>
      <c r="AK513" s="41"/>
      <c r="AL513" s="41"/>
      <c r="AM513" s="41"/>
      <c r="AN513" s="41"/>
      <c r="AO513" s="40"/>
      <c r="AP513" s="40"/>
      <c r="AQ513" s="40"/>
      <c r="AR513" s="40"/>
      <c r="AS513" s="40"/>
      <c r="AT513" s="40"/>
      <c r="AU513" s="40"/>
      <c r="AV513" s="39"/>
      <c r="AW513" s="39"/>
      <c r="AX513" s="39"/>
      <c r="AY513" s="39"/>
      <c r="AZ513" s="39"/>
      <c r="BA513" s="39"/>
      <c r="BB513" s="39"/>
      <c r="BC513" s="39"/>
      <c r="BD513" s="39"/>
      <c r="BE513" s="39"/>
      <c r="BF513" s="39"/>
      <c r="BG513" s="39"/>
    </row>
    <row r="514" spans="1:59" ht="15.6" x14ac:dyDescent="0.25">
      <c r="A514" s="39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  <c r="AA514" s="40"/>
      <c r="AB514" s="41"/>
      <c r="AC514" s="42" t="s">
        <v>594</v>
      </c>
      <c r="AD514" s="42">
        <v>-39</v>
      </c>
      <c r="AE514" s="43">
        <v>-31</v>
      </c>
      <c r="AF514" s="42">
        <v>321</v>
      </c>
      <c r="AG514" s="42">
        <v>-9.6</v>
      </c>
      <c r="AH514" s="15">
        <f t="shared" si="42"/>
        <v>0</v>
      </c>
      <c r="AI514" s="15">
        <f>AH513</f>
        <v>0</v>
      </c>
      <c r="AJ514" s="41"/>
      <c r="AK514" s="41"/>
      <c r="AL514" s="41"/>
      <c r="AM514" s="41"/>
      <c r="AN514" s="41"/>
      <c r="AO514" s="40"/>
      <c r="AP514" s="40"/>
      <c r="AQ514" s="40"/>
      <c r="AR514" s="40"/>
      <c r="AS514" s="40"/>
      <c r="AT514" s="40"/>
      <c r="AU514" s="40"/>
      <c r="AV514" s="39"/>
      <c r="AW514" s="39"/>
      <c r="AX514" s="39"/>
      <c r="AY514" s="39"/>
      <c r="AZ514" s="39"/>
      <c r="BA514" s="39"/>
      <c r="BB514" s="39"/>
      <c r="BC514" s="39"/>
      <c r="BD514" s="39"/>
      <c r="BE514" s="39"/>
      <c r="BF514" s="39"/>
      <c r="BG514" s="39"/>
    </row>
    <row r="515" spans="1:59" ht="15.6" x14ac:dyDescent="0.25">
      <c r="A515" s="39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1"/>
      <c r="AC515" s="42" t="s">
        <v>579</v>
      </c>
      <c r="AD515" s="42">
        <v>-50</v>
      </c>
      <c r="AE515" s="43">
        <v>-37</v>
      </c>
      <c r="AF515" s="42">
        <v>309</v>
      </c>
      <c r="AG515" s="42">
        <v>-12.9</v>
      </c>
      <c r="AH515" s="15">
        <f t="shared" si="42"/>
        <v>0</v>
      </c>
      <c r="AI515" s="15">
        <f t="shared" ref="AI515:AI520" si="45">AI514+$AH$513</f>
        <v>0</v>
      </c>
      <c r="AJ515" s="41"/>
      <c r="AK515" s="41"/>
      <c r="AL515" s="41"/>
      <c r="AM515" s="41"/>
      <c r="AN515" s="41"/>
      <c r="AO515" s="40"/>
      <c r="AP515" s="40"/>
      <c r="AQ515" s="40"/>
      <c r="AR515" s="40"/>
      <c r="AS515" s="40"/>
      <c r="AT515" s="40"/>
      <c r="AU515" s="40"/>
      <c r="AV515" s="39"/>
      <c r="AW515" s="39"/>
      <c r="AX515" s="39"/>
      <c r="AY515" s="39"/>
      <c r="AZ515" s="39"/>
      <c r="BA515" s="39"/>
      <c r="BB515" s="39"/>
      <c r="BC515" s="39"/>
      <c r="BD515" s="39"/>
      <c r="BE515" s="39"/>
      <c r="BF515" s="39"/>
      <c r="BG515" s="39"/>
    </row>
    <row r="516" spans="1:59" ht="15.6" x14ac:dyDescent="0.25">
      <c r="A516" s="39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  <c r="AA516" s="40"/>
      <c r="AB516" s="41"/>
      <c r="AC516" s="42" t="s">
        <v>595</v>
      </c>
      <c r="AD516" s="42">
        <v>-47</v>
      </c>
      <c r="AE516" s="43">
        <v>-37</v>
      </c>
      <c r="AF516" s="42">
        <v>291</v>
      </c>
      <c r="AG516" s="42">
        <v>-13.6</v>
      </c>
      <c r="AH516" s="15">
        <f t="shared" si="42"/>
        <v>0</v>
      </c>
      <c r="AI516" s="15">
        <f t="shared" si="45"/>
        <v>0</v>
      </c>
      <c r="AJ516" s="41"/>
      <c r="AK516" s="41"/>
      <c r="AL516" s="41"/>
      <c r="AM516" s="41"/>
      <c r="AN516" s="41"/>
      <c r="AO516" s="40"/>
      <c r="AP516" s="40"/>
      <c r="AQ516" s="40"/>
      <c r="AR516" s="40"/>
      <c r="AS516" s="40"/>
      <c r="AT516" s="40"/>
      <c r="AU516" s="40"/>
      <c r="AV516" s="39"/>
      <c r="AW516" s="39"/>
      <c r="AX516" s="39"/>
      <c r="AY516" s="39"/>
      <c r="AZ516" s="39"/>
      <c r="BA516" s="39"/>
      <c r="BB516" s="39"/>
      <c r="BC516" s="39"/>
      <c r="BD516" s="39"/>
      <c r="BE516" s="39"/>
      <c r="BF516" s="39"/>
      <c r="BG516" s="39"/>
    </row>
    <row r="517" spans="1:59" ht="15.6" x14ac:dyDescent="0.25">
      <c r="A517" s="39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  <c r="AA517" s="40"/>
      <c r="AB517" s="41"/>
      <c r="AC517" s="42" t="s">
        <v>596</v>
      </c>
      <c r="AD517" s="42">
        <v>-47</v>
      </c>
      <c r="AE517" s="43">
        <v>-45</v>
      </c>
      <c r="AF517" s="42">
        <v>292</v>
      </c>
      <c r="AG517" s="42">
        <v>-18.3</v>
      </c>
      <c r="AH517" s="15">
        <f t="shared" si="42"/>
        <v>0</v>
      </c>
      <c r="AI517" s="15">
        <f t="shared" si="45"/>
        <v>0</v>
      </c>
      <c r="AJ517" s="41"/>
      <c r="AK517" s="41"/>
      <c r="AL517" s="41"/>
      <c r="AM517" s="41"/>
      <c r="AN517" s="41"/>
      <c r="AO517" s="40"/>
      <c r="AP517" s="40"/>
      <c r="AQ517" s="40"/>
      <c r="AR517" s="40"/>
      <c r="AS517" s="40"/>
      <c r="AT517" s="40"/>
      <c r="AU517" s="40"/>
      <c r="AV517" s="39"/>
      <c r="AW517" s="39"/>
      <c r="AX517" s="39"/>
      <c r="AY517" s="39"/>
      <c r="AZ517" s="39"/>
      <c r="BA517" s="39"/>
      <c r="BB517" s="39"/>
      <c r="BC517" s="39"/>
      <c r="BD517" s="39"/>
      <c r="BE517" s="39"/>
      <c r="BF517" s="39"/>
      <c r="BG517" s="39"/>
    </row>
    <row r="518" spans="1:59" ht="15.6" x14ac:dyDescent="0.25">
      <c r="A518" s="39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  <c r="AA518" s="40"/>
      <c r="AB518" s="41"/>
      <c r="AC518" s="42" t="s">
        <v>597</v>
      </c>
      <c r="AD518" s="42">
        <v>-50</v>
      </c>
      <c r="AE518" s="43">
        <v>-42</v>
      </c>
      <c r="AF518" s="42">
        <v>296</v>
      </c>
      <c r="AG518" s="42">
        <v>-16.899999999999999</v>
      </c>
      <c r="AH518" s="15">
        <f t="shared" ref="AH518:AH528" si="46">IF(AC518=$AK$5,1,0)</f>
        <v>0</v>
      </c>
      <c r="AI518" s="15">
        <f t="shared" si="45"/>
        <v>0</v>
      </c>
      <c r="AJ518" s="41"/>
      <c r="AK518" s="41"/>
      <c r="AL518" s="41"/>
      <c r="AM518" s="41"/>
      <c r="AN518" s="41"/>
      <c r="AO518" s="40"/>
      <c r="AP518" s="40"/>
      <c r="AQ518" s="40"/>
      <c r="AR518" s="40"/>
      <c r="AS518" s="40"/>
      <c r="AT518" s="40"/>
      <c r="AU518" s="40"/>
      <c r="AV518" s="39"/>
      <c r="AW518" s="39"/>
      <c r="AX518" s="39"/>
      <c r="AY518" s="39"/>
      <c r="AZ518" s="39"/>
      <c r="BA518" s="39"/>
      <c r="BB518" s="39"/>
      <c r="BC518" s="39"/>
      <c r="BD518" s="39"/>
      <c r="BE518" s="39"/>
      <c r="BF518" s="39"/>
      <c r="BG518" s="39"/>
    </row>
    <row r="519" spans="1:59" ht="15.6" x14ac:dyDescent="0.25">
      <c r="A519" s="39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  <c r="AA519" s="40"/>
      <c r="AB519" s="41"/>
      <c r="AC519" s="42" t="s">
        <v>598</v>
      </c>
      <c r="AD519" s="42">
        <v>-51</v>
      </c>
      <c r="AE519" s="43">
        <v>-43</v>
      </c>
      <c r="AF519" s="42">
        <v>295</v>
      </c>
      <c r="AG519" s="42">
        <v>-17.899999999999999</v>
      </c>
      <c r="AH519" s="15">
        <f t="shared" si="46"/>
        <v>0</v>
      </c>
      <c r="AI519" s="15">
        <f t="shared" si="45"/>
        <v>0</v>
      </c>
      <c r="AJ519" s="41"/>
      <c r="AK519" s="41"/>
      <c r="AL519" s="41"/>
      <c r="AM519" s="41"/>
      <c r="AN519" s="41"/>
      <c r="AO519" s="40"/>
      <c r="AP519" s="40"/>
      <c r="AQ519" s="40"/>
      <c r="AR519" s="40"/>
      <c r="AS519" s="40"/>
      <c r="AT519" s="40"/>
      <c r="AU519" s="40"/>
      <c r="AV519" s="39"/>
      <c r="AW519" s="39"/>
      <c r="AX519" s="39"/>
      <c r="AY519" s="39"/>
      <c r="AZ519" s="39"/>
      <c r="BA519" s="39"/>
      <c r="BB519" s="39"/>
      <c r="BC519" s="39"/>
      <c r="BD519" s="39"/>
      <c r="BE519" s="39"/>
      <c r="BF519" s="39"/>
      <c r="BG519" s="39"/>
    </row>
    <row r="520" spans="1:59" ht="31.5" customHeight="1" x14ac:dyDescent="0.25">
      <c r="A520" s="39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  <c r="AA520" s="40"/>
      <c r="AB520" s="41"/>
      <c r="AC520" s="42" t="s">
        <v>599</v>
      </c>
      <c r="AD520" s="42">
        <v>-48</v>
      </c>
      <c r="AE520" s="43">
        <v>-37</v>
      </c>
      <c r="AF520" s="42">
        <v>302</v>
      </c>
      <c r="AG520" s="42">
        <v>-13.5</v>
      </c>
      <c r="AH520" s="15">
        <f t="shared" si="46"/>
        <v>0</v>
      </c>
      <c r="AI520" s="15">
        <f t="shared" si="45"/>
        <v>0</v>
      </c>
      <c r="AJ520" s="41"/>
      <c r="AK520" s="41"/>
      <c r="AL520" s="41"/>
      <c r="AM520" s="41"/>
      <c r="AN520" s="41"/>
      <c r="AO520" s="40"/>
      <c r="AP520" s="40"/>
      <c r="AQ520" s="40"/>
      <c r="AR520" s="40"/>
      <c r="AS520" s="40"/>
      <c r="AT520" s="40"/>
      <c r="AU520" s="40"/>
      <c r="AV520" s="39"/>
      <c r="AW520" s="39"/>
      <c r="AX520" s="39"/>
      <c r="AY520" s="39"/>
      <c r="AZ520" s="39"/>
      <c r="BA520" s="39"/>
      <c r="BB520" s="39"/>
      <c r="BC520" s="39"/>
      <c r="BD520" s="39"/>
      <c r="BE520" s="39"/>
      <c r="BF520" s="39"/>
      <c r="BG520" s="39"/>
    </row>
    <row r="521" spans="1:59" ht="15.6" customHeight="1" x14ac:dyDescent="0.25">
      <c r="A521" s="39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  <c r="AA521" s="40"/>
      <c r="AB521" s="41"/>
      <c r="AC521" s="46" t="s">
        <v>202</v>
      </c>
      <c r="AD521" s="45"/>
      <c r="AE521" s="45"/>
      <c r="AF521" s="45"/>
      <c r="AG521" s="44"/>
      <c r="AH521" s="15">
        <f t="shared" si="46"/>
        <v>0</v>
      </c>
      <c r="AI521" s="15"/>
      <c r="AJ521" s="41"/>
      <c r="AK521" s="41"/>
      <c r="AL521" s="41"/>
      <c r="AM521" s="41"/>
      <c r="AN521" s="41"/>
      <c r="AO521" s="40"/>
      <c r="AP521" s="40"/>
      <c r="AQ521" s="40"/>
      <c r="AR521" s="40"/>
      <c r="AS521" s="40"/>
      <c r="AT521" s="40"/>
      <c r="AU521" s="40"/>
      <c r="AV521" s="39"/>
      <c r="AW521" s="39"/>
      <c r="AX521" s="39"/>
      <c r="AY521" s="39"/>
      <c r="AZ521" s="39"/>
      <c r="BA521" s="39"/>
      <c r="BB521" s="39"/>
      <c r="BC521" s="39"/>
      <c r="BD521" s="39"/>
      <c r="BE521" s="39"/>
      <c r="BF521" s="39"/>
      <c r="BG521" s="39"/>
    </row>
    <row r="522" spans="1:59" ht="15.6" x14ac:dyDescent="0.25">
      <c r="A522" s="39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  <c r="AB522" s="41"/>
      <c r="AC522" s="42" t="s">
        <v>600</v>
      </c>
      <c r="AD522" s="42">
        <v>-40</v>
      </c>
      <c r="AE522" s="43">
        <v>-31</v>
      </c>
      <c r="AF522" s="42">
        <v>365</v>
      </c>
      <c r="AG522" s="42">
        <v>-7.8</v>
      </c>
      <c r="AH522" s="15">
        <f t="shared" si="46"/>
        <v>0</v>
      </c>
      <c r="AI522" s="15">
        <f>AH521</f>
        <v>0</v>
      </c>
      <c r="AJ522" s="41"/>
      <c r="AK522" s="41"/>
      <c r="AL522" s="41"/>
      <c r="AM522" s="41"/>
      <c r="AN522" s="41"/>
      <c r="AO522" s="40"/>
      <c r="AP522" s="40"/>
      <c r="AQ522" s="40"/>
      <c r="AR522" s="40"/>
      <c r="AS522" s="40"/>
      <c r="AT522" s="40"/>
      <c r="AU522" s="40"/>
      <c r="AV522" s="39"/>
      <c r="AW522" s="39"/>
      <c r="AX522" s="39"/>
      <c r="AY522" s="39"/>
      <c r="AZ522" s="39"/>
      <c r="BA522" s="39"/>
      <c r="BB522" s="39"/>
      <c r="BC522" s="39"/>
      <c r="BD522" s="39"/>
      <c r="BE522" s="39"/>
      <c r="BF522" s="39"/>
      <c r="BG522" s="39"/>
    </row>
    <row r="523" spans="1:59" ht="15.6" x14ac:dyDescent="0.25">
      <c r="A523" s="39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  <c r="AB523" s="41"/>
      <c r="AC523" s="42" t="s">
        <v>601</v>
      </c>
      <c r="AD523" s="42">
        <v>-45</v>
      </c>
      <c r="AE523" s="43">
        <v>-32</v>
      </c>
      <c r="AF523" s="42">
        <v>293</v>
      </c>
      <c r="AG523" s="42">
        <v>-10.199999999999999</v>
      </c>
      <c r="AH523" s="15">
        <f t="shared" si="46"/>
        <v>0</v>
      </c>
      <c r="AI523" s="15">
        <f>AI522+$AH$521</f>
        <v>0</v>
      </c>
      <c r="AJ523" s="41"/>
      <c r="AK523" s="41"/>
      <c r="AL523" s="41"/>
      <c r="AM523" s="41"/>
      <c r="AN523" s="41"/>
      <c r="AO523" s="40"/>
      <c r="AP523" s="40"/>
      <c r="AQ523" s="40"/>
      <c r="AR523" s="40"/>
      <c r="AS523" s="40"/>
      <c r="AT523" s="40"/>
      <c r="AU523" s="40"/>
      <c r="AV523" s="39"/>
      <c r="AW523" s="39"/>
      <c r="AX523" s="39"/>
      <c r="AY523" s="39"/>
      <c r="AZ523" s="39"/>
      <c r="BA523" s="39"/>
      <c r="BB523" s="39"/>
      <c r="BC523" s="39"/>
      <c r="BD523" s="39"/>
      <c r="BE523" s="39"/>
      <c r="BF523" s="39"/>
      <c r="BG523" s="39"/>
    </row>
    <row r="524" spans="1:59" ht="15.6" x14ac:dyDescent="0.25">
      <c r="A524" s="39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  <c r="AB524" s="41"/>
      <c r="AC524" s="42" t="s">
        <v>602</v>
      </c>
      <c r="AD524" s="42">
        <v>-43</v>
      </c>
      <c r="AE524" s="43">
        <v>-32</v>
      </c>
      <c r="AF524" s="42">
        <v>300</v>
      </c>
      <c r="AG524" s="42">
        <v>-10.199999999999999</v>
      </c>
      <c r="AH524" s="15">
        <f t="shared" si="46"/>
        <v>0</v>
      </c>
      <c r="AI524" s="15">
        <f>AI523+$AH$521</f>
        <v>0</v>
      </c>
      <c r="AJ524" s="41"/>
      <c r="AK524" s="41"/>
      <c r="AL524" s="41"/>
      <c r="AM524" s="41"/>
      <c r="AN524" s="41"/>
      <c r="AO524" s="40"/>
      <c r="AP524" s="40"/>
      <c r="AQ524" s="40"/>
      <c r="AR524" s="40"/>
      <c r="AS524" s="40"/>
      <c r="AT524" s="40"/>
      <c r="AU524" s="40"/>
      <c r="AV524" s="39"/>
      <c r="AW524" s="39"/>
      <c r="AX524" s="39"/>
      <c r="AY524" s="39"/>
      <c r="AZ524" s="39"/>
      <c r="BA524" s="39"/>
      <c r="BB524" s="39"/>
      <c r="BC524" s="39"/>
      <c r="BD524" s="39"/>
      <c r="BE524" s="39"/>
      <c r="BF524" s="39"/>
      <c r="BG524" s="39"/>
    </row>
    <row r="525" spans="1:59" ht="15.6" x14ac:dyDescent="0.25">
      <c r="A525" s="39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  <c r="AA525" s="40"/>
      <c r="AB525" s="41"/>
      <c r="AC525" s="42" t="s">
        <v>603</v>
      </c>
      <c r="AD525" s="42">
        <v>-47</v>
      </c>
      <c r="AE525" s="43">
        <v>-34</v>
      </c>
      <c r="AF525" s="42">
        <v>289</v>
      </c>
      <c r="AG525" s="42">
        <v>-11.2</v>
      </c>
      <c r="AH525" s="15">
        <f t="shared" si="46"/>
        <v>0</v>
      </c>
      <c r="AI525" s="15">
        <f>AI524+$AH$521</f>
        <v>0</v>
      </c>
      <c r="AJ525" s="41"/>
      <c r="AK525" s="41"/>
      <c r="AL525" s="41"/>
      <c r="AM525" s="41"/>
      <c r="AN525" s="41"/>
      <c r="AO525" s="40"/>
      <c r="AP525" s="40"/>
      <c r="AQ525" s="40"/>
      <c r="AR525" s="40"/>
      <c r="AS525" s="40"/>
      <c r="AT525" s="40"/>
      <c r="AU525" s="40"/>
      <c r="AV525" s="39"/>
      <c r="AW525" s="39"/>
      <c r="AX525" s="39"/>
      <c r="AY525" s="39"/>
      <c r="AZ525" s="39"/>
      <c r="BA525" s="39"/>
      <c r="BB525" s="39"/>
      <c r="BC525" s="39"/>
      <c r="BD525" s="39"/>
      <c r="BE525" s="39"/>
      <c r="BF525" s="39"/>
      <c r="BG525" s="39"/>
    </row>
    <row r="526" spans="1:59" ht="31.5" customHeight="1" x14ac:dyDescent="0.25">
      <c r="A526" s="39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  <c r="AA526" s="40"/>
      <c r="AB526" s="41"/>
      <c r="AC526" s="42" t="s">
        <v>604</v>
      </c>
      <c r="AD526" s="42">
        <v>-48</v>
      </c>
      <c r="AE526" s="43">
        <v>-36</v>
      </c>
      <c r="AF526" s="42">
        <v>298</v>
      </c>
      <c r="AG526" s="42">
        <v>-12</v>
      </c>
      <c r="AH526" s="15">
        <f t="shared" si="46"/>
        <v>0</v>
      </c>
      <c r="AI526" s="15">
        <f>AI525+$AH$521</f>
        <v>0</v>
      </c>
      <c r="AJ526" s="41"/>
      <c r="AK526" s="41"/>
      <c r="AL526" s="41"/>
      <c r="AM526" s="41"/>
      <c r="AN526" s="41"/>
      <c r="AO526" s="40"/>
      <c r="AP526" s="40"/>
      <c r="AQ526" s="40"/>
      <c r="AR526" s="40"/>
      <c r="AS526" s="40"/>
      <c r="AT526" s="40"/>
      <c r="AU526" s="40"/>
      <c r="AV526" s="39"/>
      <c r="AW526" s="39"/>
      <c r="AX526" s="39"/>
      <c r="AY526" s="39"/>
      <c r="AZ526" s="39"/>
      <c r="BA526" s="39"/>
      <c r="BB526" s="39"/>
      <c r="BC526" s="39"/>
      <c r="BD526" s="39"/>
      <c r="BE526" s="39"/>
      <c r="BF526" s="39"/>
      <c r="BG526" s="39"/>
    </row>
    <row r="527" spans="1:59" ht="15.6" x14ac:dyDescent="0.25">
      <c r="A527" s="39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  <c r="AA527" s="40"/>
      <c r="AB527" s="41"/>
      <c r="AC527" s="46" t="s">
        <v>605</v>
      </c>
      <c r="AD527" s="45"/>
      <c r="AE527" s="45"/>
      <c r="AF527" s="45"/>
      <c r="AG527" s="44"/>
      <c r="AH527" s="15">
        <f t="shared" si="46"/>
        <v>0</v>
      </c>
      <c r="AI527" s="15"/>
      <c r="AJ527" s="41"/>
      <c r="AK527" s="41"/>
      <c r="AL527" s="41"/>
      <c r="AM527" s="41"/>
      <c r="AN527" s="41"/>
      <c r="AO527" s="40"/>
      <c r="AP527" s="40"/>
      <c r="AQ527" s="40"/>
      <c r="AR527" s="40"/>
      <c r="AS527" s="40"/>
      <c r="AT527" s="40"/>
      <c r="AU527" s="40"/>
      <c r="AV527" s="39"/>
      <c r="AW527" s="39"/>
      <c r="AX527" s="39"/>
      <c r="AY527" s="39"/>
      <c r="AZ527" s="39"/>
      <c r="BA527" s="39"/>
      <c r="BB527" s="39"/>
      <c r="BC527" s="39"/>
      <c r="BD527" s="39"/>
      <c r="BE527" s="39"/>
      <c r="BF527" s="39"/>
      <c r="BG527" s="39"/>
    </row>
    <row r="528" spans="1:59" ht="15.6" x14ac:dyDescent="0.25">
      <c r="A528" s="39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  <c r="AA528" s="40"/>
      <c r="AB528" s="41"/>
      <c r="AC528" s="42" t="s">
        <v>606</v>
      </c>
      <c r="AD528" s="42">
        <v>-29</v>
      </c>
      <c r="AE528" s="43">
        <v>-15</v>
      </c>
      <c r="AF528" s="42">
        <v>233</v>
      </c>
      <c r="AG528" s="42">
        <v>-2.5</v>
      </c>
      <c r="AH528" s="15">
        <f t="shared" si="46"/>
        <v>0</v>
      </c>
      <c r="AI528" s="15">
        <f>AH527</f>
        <v>0</v>
      </c>
      <c r="AJ528" s="41"/>
      <c r="AK528" s="41"/>
      <c r="AL528" s="41"/>
      <c r="AM528" s="41"/>
      <c r="AN528" s="41"/>
      <c r="AO528" s="40"/>
      <c r="AP528" s="40"/>
      <c r="AQ528" s="40"/>
      <c r="AR528" s="40"/>
      <c r="AS528" s="40"/>
      <c r="AT528" s="40"/>
      <c r="AU528" s="40"/>
      <c r="AV528" s="39"/>
      <c r="AW528" s="39"/>
      <c r="AX528" s="39"/>
      <c r="AY528" s="39"/>
      <c r="AZ528" s="39"/>
      <c r="BA528" s="39"/>
      <c r="BB528" s="39"/>
      <c r="BC528" s="39"/>
      <c r="BD528" s="39"/>
      <c r="BE528" s="39"/>
      <c r="BF528" s="39"/>
      <c r="BG528" s="39"/>
    </row>
    <row r="529" spans="1:59" x14ac:dyDescent="0.25">
      <c r="A529" s="39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  <c r="AA529" s="40"/>
      <c r="AB529" s="41"/>
      <c r="AC529" s="41"/>
      <c r="AD529" s="41"/>
      <c r="AE529" s="41"/>
      <c r="AF529" s="41"/>
      <c r="AG529" s="41"/>
      <c r="AH529" s="41"/>
      <c r="AI529" s="41"/>
      <c r="AJ529" s="41"/>
      <c r="AK529" s="41"/>
      <c r="AL529" s="41"/>
      <c r="AM529" s="41"/>
      <c r="AN529" s="41"/>
      <c r="AO529" s="40"/>
      <c r="AP529" s="40"/>
      <c r="AQ529" s="40"/>
      <c r="AR529" s="40"/>
      <c r="AS529" s="40"/>
      <c r="AT529" s="40"/>
      <c r="AU529" s="40"/>
      <c r="AV529" s="39"/>
      <c r="AW529" s="39"/>
      <c r="AX529" s="39"/>
      <c r="AY529" s="39"/>
      <c r="AZ529" s="39"/>
      <c r="BA529" s="39"/>
      <c r="BB529" s="39"/>
      <c r="BC529" s="39"/>
      <c r="BD529" s="39"/>
      <c r="BE529" s="39"/>
      <c r="BF529" s="39"/>
      <c r="BG529" s="39"/>
    </row>
    <row r="530" spans="1:59" x14ac:dyDescent="0.25">
      <c r="A530" s="39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F530" s="40"/>
      <c r="AG530" s="40"/>
      <c r="AH530" s="40"/>
      <c r="AI530" s="40"/>
      <c r="AJ530" s="40"/>
      <c r="AK530" s="40"/>
      <c r="AL530" s="40"/>
      <c r="AM530" s="40"/>
      <c r="AN530" s="40"/>
      <c r="AO530" s="40"/>
      <c r="AP530" s="40"/>
      <c r="AQ530" s="40"/>
      <c r="AR530" s="40"/>
      <c r="AS530" s="40"/>
      <c r="AT530" s="40"/>
      <c r="AU530" s="40"/>
      <c r="AV530" s="39"/>
      <c r="AW530" s="39"/>
      <c r="AX530" s="39"/>
      <c r="AY530" s="39"/>
      <c r="AZ530" s="39"/>
      <c r="BA530" s="39"/>
      <c r="BB530" s="39"/>
      <c r="BC530" s="39"/>
      <c r="BD530" s="39"/>
      <c r="BE530" s="39"/>
      <c r="BF530" s="39"/>
      <c r="BG530" s="39"/>
    </row>
    <row r="531" spans="1:59" x14ac:dyDescent="0.25">
      <c r="A531" s="39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F531" s="40"/>
      <c r="AG531" s="40"/>
      <c r="AH531" s="40"/>
      <c r="AI531" s="40"/>
      <c r="AJ531" s="40"/>
      <c r="AK531" s="40"/>
      <c r="AL531" s="40"/>
      <c r="AM531" s="40"/>
      <c r="AN531" s="40"/>
      <c r="AO531" s="40"/>
      <c r="AP531" s="40"/>
      <c r="AQ531" s="40"/>
      <c r="AR531" s="40"/>
      <c r="AS531" s="40"/>
      <c r="AT531" s="40"/>
      <c r="AU531" s="40"/>
      <c r="AV531" s="39"/>
      <c r="AW531" s="39"/>
      <c r="AX531" s="39"/>
      <c r="AY531" s="39"/>
      <c r="AZ531" s="39"/>
      <c r="BA531" s="39"/>
      <c r="BB531" s="39"/>
      <c r="BC531" s="39"/>
      <c r="BD531" s="39"/>
      <c r="BE531" s="39"/>
      <c r="BF531" s="39"/>
      <c r="BG531" s="39"/>
    </row>
    <row r="532" spans="1:59" x14ac:dyDescent="0.25">
      <c r="A532" s="39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F532" s="40"/>
      <c r="AG532" s="40"/>
      <c r="AH532" s="40"/>
      <c r="AI532" s="40"/>
      <c r="AJ532" s="40"/>
      <c r="AK532" s="40"/>
      <c r="AL532" s="40"/>
      <c r="AM532" s="40"/>
      <c r="AN532" s="40"/>
      <c r="AO532" s="40"/>
      <c r="AP532" s="40"/>
      <c r="AQ532" s="40"/>
      <c r="AR532" s="40"/>
      <c r="AS532" s="40"/>
      <c r="AT532" s="40"/>
      <c r="AU532" s="40"/>
      <c r="AV532" s="39"/>
      <c r="AW532" s="39"/>
      <c r="AX532" s="39"/>
      <c r="AY532" s="39"/>
      <c r="AZ532" s="39"/>
      <c r="BA532" s="39"/>
      <c r="BB532" s="39"/>
      <c r="BC532" s="39"/>
      <c r="BD532" s="39"/>
      <c r="BE532" s="39"/>
      <c r="BF532" s="39"/>
      <c r="BG532" s="39"/>
    </row>
    <row r="533" spans="1:59" x14ac:dyDescent="0.25">
      <c r="A533" s="39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F533" s="40"/>
      <c r="AG533" s="40"/>
      <c r="AH533" s="40"/>
      <c r="AI533" s="40"/>
      <c r="AJ533" s="40"/>
      <c r="AK533" s="40"/>
      <c r="AL533" s="40"/>
      <c r="AM533" s="40"/>
      <c r="AN533" s="40"/>
      <c r="AO533" s="40"/>
      <c r="AP533" s="40"/>
      <c r="AQ533" s="40"/>
      <c r="AR533" s="40"/>
      <c r="AS533" s="40"/>
      <c r="AT533" s="40"/>
      <c r="AU533" s="40"/>
      <c r="AV533" s="39"/>
      <c r="AW533" s="39"/>
      <c r="AX533" s="39"/>
      <c r="AY533" s="39"/>
      <c r="AZ533" s="39"/>
      <c r="BA533" s="39"/>
      <c r="BB533" s="39"/>
      <c r="BC533" s="39"/>
      <c r="BD533" s="39"/>
      <c r="BE533" s="39"/>
      <c r="BF533" s="39"/>
      <c r="BG533" s="39"/>
    </row>
    <row r="534" spans="1:59" x14ac:dyDescent="0.25">
      <c r="A534" s="39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F534" s="40"/>
      <c r="AG534" s="40"/>
      <c r="AH534" s="40"/>
      <c r="AI534" s="40"/>
      <c r="AJ534" s="40"/>
      <c r="AK534" s="40"/>
      <c r="AL534" s="40"/>
      <c r="AM534" s="40"/>
      <c r="AN534" s="40"/>
      <c r="AO534" s="40"/>
      <c r="AP534" s="40"/>
      <c r="AQ534" s="40"/>
      <c r="AR534" s="40"/>
      <c r="AS534" s="40"/>
      <c r="AT534" s="40"/>
      <c r="AU534" s="40"/>
      <c r="AV534" s="39"/>
      <c r="AW534" s="39"/>
      <c r="AX534" s="39"/>
      <c r="AY534" s="39"/>
      <c r="AZ534" s="39"/>
      <c r="BA534" s="39"/>
      <c r="BB534" s="39"/>
      <c r="BC534" s="39"/>
      <c r="BD534" s="39"/>
      <c r="BE534" s="39"/>
      <c r="BF534" s="39"/>
      <c r="BG534" s="39"/>
    </row>
    <row r="535" spans="1:59" x14ac:dyDescent="0.25">
      <c r="A535" s="39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F535" s="40"/>
      <c r="AG535" s="40"/>
      <c r="AH535" s="40"/>
      <c r="AI535" s="40"/>
      <c r="AJ535" s="40"/>
      <c r="AK535" s="40"/>
      <c r="AL535" s="40"/>
      <c r="AM535" s="40"/>
      <c r="AN535" s="40"/>
      <c r="AO535" s="40"/>
      <c r="AP535" s="40"/>
      <c r="AQ535" s="40"/>
      <c r="AR535" s="40"/>
      <c r="AS535" s="40"/>
      <c r="AT535" s="40"/>
      <c r="AU535" s="40"/>
      <c r="AV535" s="39"/>
      <c r="AW535" s="39"/>
      <c r="AX535" s="39"/>
      <c r="AY535" s="39"/>
      <c r="AZ535" s="39"/>
      <c r="BA535" s="39"/>
      <c r="BB535" s="39"/>
      <c r="BC535" s="39"/>
      <c r="BD535" s="39"/>
      <c r="BE535" s="39"/>
      <c r="BF535" s="39"/>
      <c r="BG535" s="39"/>
    </row>
    <row r="536" spans="1:59" x14ac:dyDescent="0.25">
      <c r="A536" s="39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F536" s="40"/>
      <c r="AG536" s="40"/>
      <c r="AH536" s="40"/>
      <c r="AI536" s="40"/>
      <c r="AJ536" s="40"/>
      <c r="AK536" s="40"/>
      <c r="AL536" s="40"/>
      <c r="AM536" s="40"/>
      <c r="AN536" s="40"/>
      <c r="AO536" s="40"/>
      <c r="AP536" s="40"/>
      <c r="AQ536" s="40"/>
      <c r="AR536" s="40"/>
      <c r="AS536" s="40"/>
      <c r="AT536" s="40"/>
      <c r="AU536" s="40"/>
      <c r="AV536" s="39"/>
      <c r="AW536" s="39"/>
      <c r="AX536" s="39"/>
      <c r="AY536" s="39"/>
      <c r="AZ536" s="39"/>
      <c r="BA536" s="39"/>
      <c r="BB536" s="39"/>
      <c r="BC536" s="39"/>
      <c r="BD536" s="39"/>
      <c r="BE536" s="39"/>
      <c r="BF536" s="39"/>
      <c r="BG536" s="39"/>
    </row>
    <row r="537" spans="1:59" x14ac:dyDescent="0.25">
      <c r="A537" s="39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F537" s="40"/>
      <c r="AG537" s="40"/>
      <c r="AH537" s="40"/>
      <c r="AI537" s="40"/>
      <c r="AJ537" s="40"/>
      <c r="AK537" s="40"/>
      <c r="AL537" s="40"/>
      <c r="AM537" s="40"/>
      <c r="AN537" s="40"/>
      <c r="AO537" s="40"/>
      <c r="AP537" s="40"/>
      <c r="AQ537" s="40"/>
      <c r="AR537" s="40"/>
      <c r="AS537" s="40"/>
      <c r="AT537" s="40"/>
      <c r="AU537" s="40"/>
      <c r="AV537" s="39"/>
      <c r="AW537" s="39"/>
      <c r="AX537" s="39"/>
      <c r="AY537" s="39"/>
      <c r="AZ537" s="39"/>
      <c r="BA537" s="39"/>
      <c r="BB537" s="39"/>
      <c r="BC537" s="39"/>
      <c r="BD537" s="39"/>
      <c r="BE537" s="39"/>
      <c r="BF537" s="39"/>
      <c r="BG537" s="39"/>
    </row>
    <row r="538" spans="1:59" x14ac:dyDescent="0.25">
      <c r="A538" s="39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F538" s="40"/>
      <c r="AG538" s="40"/>
      <c r="AH538" s="40"/>
      <c r="AI538" s="40"/>
      <c r="AJ538" s="40"/>
      <c r="AK538" s="40"/>
      <c r="AL538" s="40"/>
      <c r="AM538" s="40"/>
      <c r="AN538" s="40"/>
      <c r="AO538" s="40"/>
      <c r="AP538" s="40"/>
      <c r="AQ538" s="40"/>
      <c r="AR538" s="40"/>
      <c r="AS538" s="40"/>
      <c r="AT538" s="40"/>
      <c r="AU538" s="40"/>
      <c r="AV538" s="39"/>
      <c r="AW538" s="39"/>
      <c r="AX538" s="39"/>
      <c r="AY538" s="39"/>
      <c r="AZ538" s="39"/>
      <c r="BA538" s="39"/>
      <c r="BB538" s="39"/>
      <c r="BC538" s="39"/>
      <c r="BD538" s="39"/>
      <c r="BE538" s="39"/>
      <c r="BF538" s="39"/>
      <c r="BG538" s="39"/>
    </row>
    <row r="539" spans="1:59" x14ac:dyDescent="0.25">
      <c r="A539" s="39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F539" s="40"/>
      <c r="AG539" s="40"/>
      <c r="AH539" s="40"/>
      <c r="AI539" s="40"/>
      <c r="AJ539" s="40"/>
      <c r="AK539" s="40"/>
      <c r="AL539" s="40"/>
      <c r="AM539" s="40"/>
      <c r="AN539" s="40"/>
      <c r="AO539" s="40"/>
      <c r="AP539" s="40"/>
      <c r="AQ539" s="40"/>
      <c r="AR539" s="40"/>
      <c r="AS539" s="40"/>
      <c r="AT539" s="40"/>
      <c r="AU539" s="40"/>
      <c r="AV539" s="39"/>
      <c r="AW539" s="39"/>
      <c r="AX539" s="39"/>
      <c r="AY539" s="39"/>
      <c r="AZ539" s="39"/>
      <c r="BA539" s="39"/>
      <c r="BB539" s="39"/>
      <c r="BC539" s="39"/>
      <c r="BD539" s="39"/>
      <c r="BE539" s="39"/>
      <c r="BF539" s="39"/>
      <c r="BG539" s="39"/>
    </row>
    <row r="540" spans="1:59" x14ac:dyDescent="0.25">
      <c r="A540" s="39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F540" s="40"/>
      <c r="AG540" s="40"/>
      <c r="AH540" s="40"/>
      <c r="AI540" s="40"/>
      <c r="AJ540" s="40"/>
      <c r="AK540" s="40"/>
      <c r="AL540" s="40"/>
      <c r="AM540" s="40"/>
      <c r="AN540" s="40"/>
      <c r="AO540" s="40"/>
      <c r="AP540" s="40"/>
      <c r="AQ540" s="40"/>
      <c r="AR540" s="40"/>
      <c r="AS540" s="40"/>
      <c r="AT540" s="40"/>
      <c r="AU540" s="40"/>
      <c r="AV540" s="39"/>
      <c r="AW540" s="39"/>
      <c r="AX540" s="39"/>
      <c r="AY540" s="39"/>
      <c r="AZ540" s="39"/>
      <c r="BA540" s="39"/>
      <c r="BB540" s="39"/>
      <c r="BC540" s="39"/>
      <c r="BD540" s="39"/>
      <c r="BE540" s="39"/>
      <c r="BF540" s="39"/>
      <c r="BG540" s="39"/>
    </row>
    <row r="541" spans="1:59" x14ac:dyDescent="0.25">
      <c r="A541" s="39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F541" s="40"/>
      <c r="AG541" s="40"/>
      <c r="AH541" s="40"/>
      <c r="AI541" s="40"/>
      <c r="AJ541" s="40"/>
      <c r="AK541" s="40"/>
      <c r="AL541" s="40"/>
      <c r="AM541" s="40"/>
      <c r="AN541" s="40"/>
      <c r="AO541" s="40"/>
      <c r="AP541" s="40"/>
      <c r="AQ541" s="40"/>
      <c r="AR541" s="40"/>
      <c r="AS541" s="40"/>
      <c r="AT541" s="40"/>
      <c r="AU541" s="40"/>
      <c r="AV541" s="39"/>
      <c r="AW541" s="39"/>
      <c r="AX541" s="39"/>
      <c r="AY541" s="39"/>
      <c r="AZ541" s="39"/>
      <c r="BA541" s="39"/>
      <c r="BB541" s="39"/>
      <c r="BC541" s="39"/>
      <c r="BD541" s="39"/>
      <c r="BE541" s="39"/>
      <c r="BF541" s="39"/>
      <c r="BG541" s="39"/>
    </row>
    <row r="542" spans="1:59" x14ac:dyDescent="0.25">
      <c r="A542" s="39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F542" s="40"/>
      <c r="AG542" s="40"/>
      <c r="AH542" s="40"/>
      <c r="AI542" s="40"/>
      <c r="AJ542" s="40"/>
      <c r="AK542" s="40"/>
      <c r="AL542" s="40"/>
      <c r="AM542" s="40"/>
      <c r="AN542" s="40"/>
      <c r="AO542" s="40"/>
      <c r="AP542" s="40"/>
      <c r="AQ542" s="40"/>
      <c r="AR542" s="40"/>
      <c r="AS542" s="40"/>
      <c r="AT542" s="40"/>
      <c r="AU542" s="40"/>
      <c r="AV542" s="39"/>
      <c r="AW542" s="39"/>
      <c r="AX542" s="39"/>
      <c r="AY542" s="39"/>
      <c r="AZ542" s="39"/>
      <c r="BA542" s="39"/>
      <c r="BB542" s="39"/>
      <c r="BC542" s="39"/>
      <c r="BD542" s="39"/>
      <c r="BE542" s="39"/>
      <c r="BF542" s="39"/>
      <c r="BG542" s="39"/>
    </row>
    <row r="543" spans="1:59" x14ac:dyDescent="0.25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  <c r="Z543" s="39"/>
      <c r="AA543" s="39"/>
      <c r="AB543" s="39"/>
      <c r="AC543" s="40"/>
      <c r="AD543" s="40"/>
      <c r="AE543" s="40"/>
      <c r="AF543" s="40"/>
      <c r="AG543" s="40"/>
      <c r="AH543" s="40"/>
      <c r="AI543" s="40"/>
      <c r="AJ543" s="40"/>
      <c r="AK543" s="40"/>
      <c r="AL543" s="40"/>
      <c r="AM543" s="40"/>
      <c r="AN543" s="39"/>
      <c r="AO543" s="39"/>
      <c r="AP543" s="39"/>
      <c r="AQ543" s="39"/>
      <c r="AR543" s="39"/>
      <c r="AS543" s="39"/>
      <c r="AT543" s="39"/>
      <c r="AU543" s="39"/>
      <c r="AV543" s="39"/>
      <c r="AW543" s="39"/>
      <c r="AX543" s="39"/>
      <c r="AY543" s="39"/>
      <c r="AZ543" s="39"/>
      <c r="BA543" s="39"/>
      <c r="BB543" s="39"/>
      <c r="BC543" s="39"/>
      <c r="BD543" s="39"/>
      <c r="BE543" s="39"/>
      <c r="BF543" s="39"/>
      <c r="BG543" s="39"/>
    </row>
    <row r="544" spans="1:59" x14ac:dyDescent="0.25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40"/>
      <c r="AD544" s="40"/>
      <c r="AE544" s="40"/>
      <c r="AF544" s="40"/>
      <c r="AG544" s="40"/>
      <c r="AH544" s="40"/>
      <c r="AI544" s="40"/>
      <c r="AJ544" s="40"/>
      <c r="AK544" s="40"/>
      <c r="AL544" s="40"/>
      <c r="AM544" s="40"/>
      <c r="AN544" s="39"/>
      <c r="AO544" s="39"/>
      <c r="AP544" s="39"/>
      <c r="AQ544" s="39"/>
      <c r="AR544" s="39"/>
      <c r="AS544" s="39"/>
      <c r="AT544" s="39"/>
      <c r="AU544" s="39"/>
      <c r="AV544" s="39"/>
      <c r="AW544" s="39"/>
      <c r="AX544" s="39"/>
      <c r="AY544" s="39"/>
      <c r="AZ544" s="39"/>
      <c r="BA544" s="39"/>
      <c r="BB544" s="39"/>
      <c r="BC544" s="39"/>
      <c r="BD544" s="39"/>
      <c r="BE544" s="39"/>
      <c r="BF544" s="39"/>
      <c r="BG544" s="39"/>
    </row>
    <row r="545" spans="1:59" x14ac:dyDescent="0.25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  <c r="AA545" s="39"/>
      <c r="AB545" s="39"/>
      <c r="AC545" s="40"/>
      <c r="AD545" s="40"/>
      <c r="AE545" s="40"/>
      <c r="AF545" s="40"/>
      <c r="AG545" s="40"/>
      <c r="AH545" s="40"/>
      <c r="AI545" s="40"/>
      <c r="AJ545" s="40"/>
      <c r="AK545" s="40"/>
      <c r="AL545" s="40"/>
      <c r="AM545" s="40"/>
      <c r="AN545" s="39"/>
      <c r="AO545" s="39"/>
      <c r="AP545" s="39"/>
      <c r="AQ545" s="39"/>
      <c r="AR545" s="39"/>
      <c r="AS545" s="39"/>
      <c r="AT545" s="39"/>
      <c r="AU545" s="39"/>
      <c r="AV545" s="39"/>
      <c r="AW545" s="39"/>
      <c r="AX545" s="39"/>
      <c r="AY545" s="39"/>
      <c r="AZ545" s="39"/>
      <c r="BA545" s="39"/>
      <c r="BB545" s="39"/>
      <c r="BC545" s="39"/>
      <c r="BD545" s="39"/>
      <c r="BE545" s="39"/>
      <c r="BF545" s="39"/>
      <c r="BG545" s="39"/>
    </row>
    <row r="546" spans="1:59" x14ac:dyDescent="0.25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  <c r="Z546" s="39"/>
      <c r="AA546" s="39"/>
      <c r="AB546" s="39"/>
      <c r="AC546" s="40"/>
      <c r="AD546" s="40"/>
      <c r="AE546" s="40"/>
      <c r="AF546" s="40"/>
      <c r="AG546" s="40"/>
      <c r="AH546" s="40"/>
      <c r="AI546" s="40"/>
      <c r="AJ546" s="40"/>
      <c r="AK546" s="40"/>
      <c r="AL546" s="40"/>
      <c r="AM546" s="40"/>
      <c r="AN546" s="39"/>
      <c r="AO546" s="39"/>
      <c r="AP546" s="39"/>
      <c r="AQ546" s="39"/>
      <c r="AR546" s="39"/>
      <c r="AS546" s="39"/>
      <c r="AT546" s="39"/>
      <c r="AU546" s="39"/>
      <c r="AV546" s="39"/>
      <c r="AW546" s="39"/>
      <c r="AX546" s="39"/>
      <c r="AY546" s="39"/>
      <c r="AZ546" s="39"/>
      <c r="BA546" s="39"/>
      <c r="BB546" s="39"/>
      <c r="BC546" s="39"/>
      <c r="BD546" s="39"/>
      <c r="BE546" s="39"/>
      <c r="BF546" s="39"/>
      <c r="BG546" s="39"/>
    </row>
    <row r="547" spans="1:59" x14ac:dyDescent="0.25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  <c r="Z547" s="39"/>
      <c r="AA547" s="39"/>
      <c r="AB547" s="39"/>
      <c r="AC547" s="40"/>
      <c r="AD547" s="40"/>
      <c r="AE547" s="40"/>
      <c r="AF547" s="40"/>
      <c r="AG547" s="40"/>
      <c r="AH547" s="40"/>
      <c r="AI547" s="40"/>
      <c r="AJ547" s="40"/>
      <c r="AK547" s="40"/>
      <c r="AL547" s="40"/>
      <c r="AM547" s="40"/>
      <c r="AN547" s="39"/>
      <c r="AO547" s="39"/>
      <c r="AP547" s="39"/>
      <c r="AQ547" s="39"/>
      <c r="AR547" s="39"/>
      <c r="AS547" s="39"/>
      <c r="AT547" s="39"/>
      <c r="AU547" s="39"/>
      <c r="AV547" s="39"/>
      <c r="AW547" s="39"/>
      <c r="AX547" s="39"/>
      <c r="AY547" s="39"/>
      <c r="AZ547" s="39"/>
      <c r="BA547" s="39"/>
      <c r="BB547" s="39"/>
      <c r="BC547" s="39"/>
      <c r="BD547" s="39"/>
      <c r="BE547" s="39"/>
      <c r="BF547" s="39"/>
      <c r="BG547" s="39"/>
    </row>
    <row r="548" spans="1:59" x14ac:dyDescent="0.25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39"/>
      <c r="AA548" s="39"/>
      <c r="AB548" s="39"/>
      <c r="AC548" s="40"/>
      <c r="AD548" s="40"/>
      <c r="AE548" s="40"/>
      <c r="AF548" s="40"/>
      <c r="AG548" s="40"/>
      <c r="AH548" s="40"/>
      <c r="AI548" s="40"/>
      <c r="AJ548" s="40"/>
      <c r="AK548" s="40"/>
      <c r="AL548" s="40"/>
      <c r="AM548" s="40"/>
      <c r="AN548" s="39"/>
      <c r="AO548" s="39"/>
      <c r="AP548" s="39"/>
      <c r="AQ548" s="39"/>
      <c r="AR548" s="39"/>
      <c r="AS548" s="39"/>
      <c r="AT548" s="39"/>
      <c r="AU548" s="39"/>
      <c r="AV548" s="39"/>
      <c r="AW548" s="39"/>
      <c r="AX548" s="39"/>
      <c r="AY548" s="39"/>
      <c r="AZ548" s="39"/>
      <c r="BA548" s="39"/>
      <c r="BB548" s="39"/>
      <c r="BC548" s="39"/>
      <c r="BD548" s="39"/>
      <c r="BE548" s="39"/>
      <c r="BF548" s="39"/>
      <c r="BG548" s="39"/>
    </row>
    <row r="549" spans="1:59" x14ac:dyDescent="0.25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  <c r="AA549" s="39"/>
      <c r="AB549" s="39"/>
      <c r="AC549" s="40"/>
      <c r="AD549" s="40"/>
      <c r="AE549" s="40"/>
      <c r="AF549" s="40"/>
      <c r="AG549" s="40"/>
      <c r="AH549" s="40"/>
      <c r="AI549" s="40"/>
      <c r="AJ549" s="40"/>
      <c r="AK549" s="40"/>
      <c r="AL549" s="40"/>
      <c r="AM549" s="40"/>
      <c r="AN549" s="39"/>
      <c r="AO549" s="39"/>
      <c r="AP549" s="39"/>
      <c r="AQ549" s="39"/>
      <c r="AR549" s="39"/>
      <c r="AS549" s="39"/>
      <c r="AT549" s="39"/>
      <c r="AU549" s="39"/>
      <c r="AV549" s="39"/>
      <c r="AW549" s="39"/>
      <c r="AX549" s="39"/>
      <c r="AY549" s="39"/>
      <c r="AZ549" s="39"/>
      <c r="BA549" s="39"/>
      <c r="BB549" s="39"/>
      <c r="BC549" s="39"/>
      <c r="BD549" s="39"/>
      <c r="BE549" s="39"/>
      <c r="BF549" s="39"/>
      <c r="BG549" s="39"/>
    </row>
    <row r="550" spans="1:59" x14ac:dyDescent="0.25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  <c r="AA550" s="39"/>
      <c r="AB550" s="39"/>
      <c r="AC550" s="40"/>
      <c r="AD550" s="40"/>
      <c r="AE550" s="40"/>
      <c r="AF550" s="40"/>
      <c r="AG550" s="40"/>
      <c r="AH550" s="40"/>
      <c r="AI550" s="40"/>
      <c r="AJ550" s="40"/>
      <c r="AK550" s="40"/>
      <c r="AL550" s="40"/>
      <c r="AM550" s="40"/>
      <c r="AN550" s="39"/>
      <c r="AO550" s="39"/>
      <c r="AP550" s="39"/>
      <c r="AQ550" s="39"/>
      <c r="AR550" s="39"/>
      <c r="AS550" s="39"/>
      <c r="AT550" s="39"/>
      <c r="AU550" s="39"/>
      <c r="AV550" s="39"/>
      <c r="AW550" s="39"/>
      <c r="AX550" s="39"/>
      <c r="AY550" s="39"/>
      <c r="AZ550" s="39"/>
      <c r="BA550" s="39"/>
      <c r="BB550" s="39"/>
      <c r="BC550" s="39"/>
      <c r="BD550" s="39"/>
      <c r="BE550" s="39"/>
      <c r="BF550" s="39"/>
      <c r="BG550" s="39"/>
    </row>
    <row r="551" spans="1:59" x14ac:dyDescent="0.25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  <c r="Z551" s="39"/>
      <c r="AA551" s="39"/>
      <c r="AB551" s="39"/>
      <c r="AC551" s="40"/>
      <c r="AD551" s="40"/>
      <c r="AE551" s="40"/>
      <c r="AF551" s="40"/>
      <c r="AG551" s="40"/>
      <c r="AH551" s="40"/>
      <c r="AI551" s="40"/>
      <c r="AJ551" s="40"/>
      <c r="AK551" s="40"/>
      <c r="AL551" s="40"/>
      <c r="AM551" s="40"/>
      <c r="AN551" s="39"/>
      <c r="AO551" s="39"/>
      <c r="AP551" s="39"/>
      <c r="AQ551" s="39"/>
      <c r="AR551" s="39"/>
      <c r="AS551" s="39"/>
      <c r="AT551" s="39"/>
      <c r="AU551" s="39"/>
      <c r="AV551" s="39"/>
      <c r="AW551" s="39"/>
      <c r="AX551" s="39"/>
      <c r="AY551" s="39"/>
      <c r="AZ551" s="39"/>
      <c r="BA551" s="39"/>
      <c r="BB551" s="39"/>
      <c r="BC551" s="39"/>
      <c r="BD551" s="39"/>
      <c r="BE551" s="39"/>
      <c r="BF551" s="39"/>
      <c r="BG551" s="39"/>
    </row>
    <row r="552" spans="1:59" x14ac:dyDescent="0.25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  <c r="AA552" s="39"/>
      <c r="AB552" s="39"/>
      <c r="AC552" s="40"/>
      <c r="AD552" s="40"/>
      <c r="AE552" s="40"/>
      <c r="AF552" s="40"/>
      <c r="AG552" s="40"/>
      <c r="AH552" s="40"/>
      <c r="AI552" s="40"/>
      <c r="AJ552" s="40"/>
      <c r="AK552" s="40"/>
      <c r="AL552" s="40"/>
      <c r="AM552" s="40"/>
      <c r="AN552" s="39"/>
      <c r="AO552" s="39"/>
      <c r="AP552" s="39"/>
      <c r="AQ552" s="39"/>
      <c r="AR552" s="39"/>
      <c r="AS552" s="39"/>
      <c r="AT552" s="39"/>
      <c r="AU552" s="39"/>
      <c r="AV552" s="39"/>
      <c r="AW552" s="39"/>
      <c r="AX552" s="39"/>
      <c r="AY552" s="39"/>
      <c r="AZ552" s="39"/>
      <c r="BA552" s="39"/>
      <c r="BB552" s="39"/>
      <c r="BC552" s="39"/>
      <c r="BD552" s="39"/>
      <c r="BE552" s="39"/>
      <c r="BF552" s="39"/>
      <c r="BG552" s="39"/>
    </row>
    <row r="553" spans="1:59" x14ac:dyDescent="0.25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  <c r="AA553" s="39"/>
      <c r="AB553" s="39"/>
      <c r="AC553" s="40"/>
      <c r="AD553" s="40"/>
      <c r="AE553" s="40"/>
      <c r="AF553" s="40"/>
      <c r="AG553" s="40"/>
      <c r="AH553" s="40"/>
      <c r="AI553" s="40"/>
      <c r="AJ553" s="40"/>
      <c r="AK553" s="40"/>
      <c r="AL553" s="40"/>
      <c r="AM553" s="40"/>
      <c r="AN553" s="39"/>
      <c r="AO553" s="39"/>
      <c r="AP553" s="39"/>
      <c r="AQ553" s="39"/>
      <c r="AR553" s="39"/>
      <c r="AS553" s="39"/>
      <c r="AT553" s="39"/>
      <c r="AU553" s="39"/>
      <c r="AV553" s="39"/>
      <c r="AW553" s="39"/>
      <c r="AX553" s="39"/>
      <c r="AY553" s="39"/>
      <c r="AZ553" s="39"/>
      <c r="BA553" s="39"/>
      <c r="BB553" s="39"/>
      <c r="BC553" s="39"/>
      <c r="BD553" s="39"/>
      <c r="BE553" s="39"/>
      <c r="BF553" s="39"/>
      <c r="BG553" s="39"/>
    </row>
    <row r="554" spans="1:59" x14ac:dyDescent="0.25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  <c r="AA554" s="39"/>
      <c r="AB554" s="39"/>
      <c r="AC554" s="40"/>
      <c r="AD554" s="40"/>
      <c r="AE554" s="40"/>
      <c r="AF554" s="40"/>
      <c r="AG554" s="40"/>
      <c r="AH554" s="40"/>
      <c r="AI554" s="40"/>
      <c r="AJ554" s="40"/>
      <c r="AK554" s="40"/>
      <c r="AL554" s="40"/>
      <c r="AM554" s="40"/>
      <c r="AN554" s="39"/>
      <c r="AO554" s="39"/>
      <c r="AP554" s="39"/>
      <c r="AQ554" s="39"/>
      <c r="AR554" s="39"/>
      <c r="AS554" s="39"/>
      <c r="AT554" s="39"/>
      <c r="AU554" s="39"/>
      <c r="AV554" s="39"/>
      <c r="AW554" s="39"/>
      <c r="AX554" s="39"/>
      <c r="AY554" s="39"/>
      <c r="AZ554" s="39"/>
      <c r="BA554" s="39"/>
      <c r="BB554" s="39"/>
      <c r="BC554" s="39"/>
      <c r="BD554" s="39"/>
      <c r="BE554" s="39"/>
      <c r="BF554" s="39"/>
      <c r="BG554" s="39"/>
    </row>
    <row r="555" spans="1:59" x14ac:dyDescent="0.25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  <c r="AA555" s="39"/>
      <c r="AB555" s="39"/>
      <c r="AC555" s="40"/>
      <c r="AD555" s="40"/>
      <c r="AE555" s="40"/>
      <c r="AF555" s="40"/>
      <c r="AG555" s="40"/>
      <c r="AH555" s="40"/>
      <c r="AI555" s="40"/>
      <c r="AJ555" s="40"/>
      <c r="AK555" s="40"/>
      <c r="AL555" s="40"/>
      <c r="AM555" s="40"/>
      <c r="AN555" s="39"/>
      <c r="AO555" s="39"/>
      <c r="AP555" s="39"/>
      <c r="AQ555" s="39"/>
      <c r="AR555" s="39"/>
      <c r="AS555" s="39"/>
      <c r="AT555" s="39"/>
      <c r="AU555" s="39"/>
      <c r="AV555" s="39"/>
      <c r="AW555" s="39"/>
      <c r="AX555" s="39"/>
      <c r="AY555" s="39"/>
      <c r="AZ555" s="39"/>
      <c r="BA555" s="39"/>
      <c r="BB555" s="39"/>
      <c r="BC555" s="39"/>
      <c r="BD555" s="39"/>
      <c r="BE555" s="39"/>
      <c r="BF555" s="39"/>
      <c r="BG555" s="39"/>
    </row>
    <row r="556" spans="1:59" x14ac:dyDescent="0.25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  <c r="AA556" s="39"/>
      <c r="AB556" s="39"/>
      <c r="AC556" s="40"/>
      <c r="AD556" s="40"/>
      <c r="AE556" s="40"/>
      <c r="AF556" s="40"/>
      <c r="AG556" s="40"/>
      <c r="AH556" s="40"/>
      <c r="AI556" s="40"/>
      <c r="AJ556" s="40"/>
      <c r="AK556" s="40"/>
      <c r="AL556" s="40"/>
      <c r="AM556" s="40"/>
      <c r="AN556" s="39"/>
      <c r="AO556" s="39"/>
      <c r="AP556" s="39"/>
      <c r="AQ556" s="39"/>
      <c r="AR556" s="39"/>
      <c r="AS556" s="39"/>
      <c r="AT556" s="39"/>
      <c r="AU556" s="39"/>
      <c r="AV556" s="39"/>
      <c r="AW556" s="39"/>
      <c r="AX556" s="39"/>
      <c r="AY556" s="39"/>
      <c r="AZ556" s="39"/>
      <c r="BA556" s="39"/>
      <c r="BB556" s="39"/>
      <c r="BC556" s="39"/>
      <c r="BD556" s="39"/>
      <c r="BE556" s="39"/>
      <c r="BF556" s="39"/>
      <c r="BG556" s="39"/>
    </row>
    <row r="557" spans="1:59" x14ac:dyDescent="0.25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  <c r="Z557" s="39"/>
      <c r="AA557" s="39"/>
      <c r="AB557" s="39"/>
      <c r="AC557" s="40"/>
      <c r="AD557" s="40"/>
      <c r="AE557" s="40"/>
      <c r="AF557" s="40"/>
      <c r="AG557" s="40"/>
      <c r="AH557" s="40"/>
      <c r="AI557" s="40"/>
      <c r="AJ557" s="40"/>
      <c r="AK557" s="40"/>
      <c r="AL557" s="40"/>
      <c r="AM557" s="40"/>
      <c r="AN557" s="39"/>
      <c r="AO557" s="39"/>
      <c r="AP557" s="39"/>
      <c r="AQ557" s="39"/>
      <c r="AR557" s="39"/>
      <c r="AS557" s="39"/>
      <c r="AT557" s="39"/>
      <c r="AU557" s="39"/>
      <c r="AV557" s="39"/>
      <c r="AW557" s="39"/>
      <c r="AX557" s="39"/>
      <c r="AY557" s="39"/>
      <c r="AZ557" s="39"/>
      <c r="BA557" s="39"/>
      <c r="BB557" s="39"/>
      <c r="BC557" s="39"/>
      <c r="BD557" s="39"/>
      <c r="BE557" s="39"/>
      <c r="BF557" s="39"/>
      <c r="BG557" s="39"/>
    </row>
    <row r="558" spans="1:59" x14ac:dyDescent="0.25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F558" s="39"/>
      <c r="AG558" s="39"/>
      <c r="AH558" s="39"/>
      <c r="AI558" s="39"/>
      <c r="AJ558" s="39"/>
      <c r="AK558" s="39"/>
      <c r="AL558" s="39"/>
      <c r="AM558" s="39"/>
      <c r="AN558" s="39"/>
      <c r="AO558" s="39"/>
      <c r="AP558" s="39"/>
      <c r="AQ558" s="39"/>
      <c r="AR558" s="39"/>
      <c r="AS558" s="39"/>
      <c r="AT558" s="39"/>
      <c r="AU558" s="39"/>
      <c r="AV558" s="39"/>
      <c r="AW558" s="39"/>
      <c r="AX558" s="39"/>
      <c r="AY558" s="39"/>
      <c r="AZ558" s="39"/>
      <c r="BA558" s="39"/>
      <c r="BB558" s="39"/>
      <c r="BC558" s="39"/>
      <c r="BD558" s="39"/>
      <c r="BE558" s="39"/>
      <c r="BF558" s="39"/>
      <c r="BG558" s="39"/>
    </row>
    <row r="559" spans="1:59" x14ac:dyDescent="0.25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F559" s="39"/>
      <c r="AG559" s="39"/>
      <c r="AH559" s="39"/>
      <c r="AI559" s="39"/>
      <c r="AJ559" s="39"/>
      <c r="AK559" s="39"/>
      <c r="AL559" s="39"/>
      <c r="AM559" s="39"/>
      <c r="AN559" s="39"/>
      <c r="AO559" s="39"/>
      <c r="AP559" s="39"/>
      <c r="AQ559" s="39"/>
      <c r="AR559" s="39"/>
      <c r="AS559" s="39"/>
      <c r="AT559" s="39"/>
      <c r="AU559" s="39"/>
      <c r="AV559" s="39"/>
      <c r="AW559" s="39"/>
      <c r="AX559" s="39"/>
      <c r="AY559" s="39"/>
      <c r="AZ559" s="39"/>
      <c r="BA559" s="39"/>
      <c r="BB559" s="39"/>
      <c r="BC559" s="39"/>
      <c r="BD559" s="39"/>
      <c r="BE559" s="39"/>
      <c r="BF559" s="39"/>
      <c r="BG559" s="39"/>
    </row>
    <row r="560" spans="1:59" x14ac:dyDescent="0.25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F560" s="39"/>
      <c r="AG560" s="39"/>
      <c r="AH560" s="39"/>
      <c r="AI560" s="39"/>
      <c r="AJ560" s="39"/>
      <c r="AK560" s="39"/>
      <c r="AL560" s="39"/>
      <c r="AM560" s="39"/>
      <c r="AN560" s="39"/>
      <c r="AO560" s="39"/>
      <c r="AP560" s="39"/>
      <c r="AQ560" s="39"/>
      <c r="AR560" s="39"/>
      <c r="AS560" s="39"/>
      <c r="AT560" s="39"/>
      <c r="AU560" s="39"/>
      <c r="AV560" s="39"/>
      <c r="AW560" s="39"/>
      <c r="AX560" s="39"/>
      <c r="AY560" s="39"/>
      <c r="AZ560" s="39"/>
      <c r="BA560" s="39"/>
      <c r="BB560" s="39"/>
      <c r="BC560" s="39"/>
      <c r="BD560" s="39"/>
      <c r="BE560" s="39"/>
      <c r="BF560" s="39"/>
      <c r="BG560" s="39"/>
    </row>
    <row r="561" spans="1:59" x14ac:dyDescent="0.25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F561" s="39"/>
      <c r="AG561" s="39"/>
      <c r="AH561" s="39"/>
      <c r="AI561" s="39"/>
      <c r="AJ561" s="39"/>
      <c r="AK561" s="39"/>
      <c r="AL561" s="39"/>
      <c r="AM561" s="39"/>
      <c r="AN561" s="39"/>
      <c r="AO561" s="39"/>
      <c r="AP561" s="39"/>
      <c r="AQ561" s="39"/>
      <c r="AR561" s="39"/>
      <c r="AS561" s="39"/>
      <c r="AT561" s="39"/>
      <c r="AU561" s="39"/>
      <c r="AV561" s="39"/>
      <c r="AW561" s="39"/>
      <c r="AX561" s="39"/>
      <c r="AY561" s="39"/>
      <c r="AZ561" s="39"/>
      <c r="BA561" s="39"/>
      <c r="BB561" s="39"/>
      <c r="BC561" s="39"/>
      <c r="BD561" s="39"/>
      <c r="BE561" s="39"/>
      <c r="BF561" s="39"/>
      <c r="BG561" s="39"/>
    </row>
    <row r="565" spans="1:59" x14ac:dyDescent="0.25">
      <c r="U565" s="39"/>
      <c r="V565" s="39"/>
      <c r="W565" s="39"/>
      <c r="X565" s="39"/>
      <c r="Y565" s="39"/>
      <c r="Z565" s="39"/>
      <c r="AA565" s="39"/>
      <c r="AB565" s="39"/>
      <c r="AC565" s="39"/>
    </row>
  </sheetData>
  <mergeCells count="45">
    <mergeCell ref="BP2:BQ2"/>
    <mergeCell ref="G86:I86"/>
    <mergeCell ref="G94:I94"/>
    <mergeCell ref="G60:I60"/>
    <mergeCell ref="G67:I67"/>
    <mergeCell ref="G31:I31"/>
    <mergeCell ref="G53:I53"/>
    <mergeCell ref="G54:I54"/>
    <mergeCell ref="G55:I55"/>
    <mergeCell ref="G58:I58"/>
    <mergeCell ref="G74:I74"/>
    <mergeCell ref="G78:I78"/>
    <mergeCell ref="G5:H5"/>
    <mergeCell ref="M2:Z2"/>
    <mergeCell ref="AX5:AX6"/>
    <mergeCell ref="G13:H13"/>
    <mergeCell ref="G434:I434"/>
    <mergeCell ref="G2:I2"/>
    <mergeCell ref="G342:I342"/>
    <mergeCell ref="G364:I364"/>
    <mergeCell ref="G386:I386"/>
    <mergeCell ref="G409:I409"/>
    <mergeCell ref="G431:I431"/>
    <mergeCell ref="G265:I265"/>
    <mergeCell ref="G268:I268"/>
    <mergeCell ref="G282:I282"/>
    <mergeCell ref="G246:I246"/>
    <mergeCell ref="G101:I101"/>
    <mergeCell ref="G141:I141"/>
    <mergeCell ref="G159:I159"/>
    <mergeCell ref="G104:J104"/>
    <mergeCell ref="G128:I128"/>
    <mergeCell ref="G307:I307"/>
    <mergeCell ref="G324:I324"/>
    <mergeCell ref="G164:I164"/>
    <mergeCell ref="G181:I181"/>
    <mergeCell ref="G219:I219"/>
    <mergeCell ref="G227:I227"/>
    <mergeCell ref="B2:C2"/>
    <mergeCell ref="G23:H23"/>
    <mergeCell ref="G4:I4"/>
    <mergeCell ref="BK2:BL2"/>
    <mergeCell ref="AW2:BG2"/>
    <mergeCell ref="AC2:AM2"/>
    <mergeCell ref="AP2:AT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14.1.ТС УЧ</vt:lpstr>
      <vt:lpstr>П84.1</vt:lpstr>
      <vt:lpstr>П84</vt:lpstr>
      <vt:lpstr>СПРАВОЧ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Varla</dc:creator>
  <cp:lastModifiedBy>Марина Несмачная</cp:lastModifiedBy>
  <dcterms:created xsi:type="dcterms:W3CDTF">2015-06-05T18:19:34Z</dcterms:created>
  <dcterms:modified xsi:type="dcterms:W3CDTF">2024-09-30T07:26:53Z</dcterms:modified>
</cp:coreProperties>
</file>